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"/>
  </bookViews>
  <sheets>
    <sheet name="Лист1" sheetId="1" state="hidden" r:id="rId1"/>
    <sheet name="СП" sheetId="2" r:id="rId2"/>
    <sheet name="Лист3" sheetId="3" r:id="rId3"/>
  </sheets>
  <definedNames>
    <definedName name="_xlnm._FilterDatabase" localSheetId="0" hidden="1">Лист1!$A$1:$R$241</definedName>
  </definedNames>
  <calcPr calcId="145621"/>
</workbook>
</file>

<file path=xl/calcChain.xml><?xml version="1.0" encoding="utf-8"?>
<calcChain xmlns="http://schemas.openxmlformats.org/spreadsheetml/2006/main">
  <c r="E67" i="2" l="1"/>
  <c r="G61" i="2"/>
  <c r="H61" i="2"/>
  <c r="G62" i="2"/>
  <c r="H62" i="2"/>
  <c r="G63" i="2"/>
  <c r="H63" i="2"/>
  <c r="G64" i="2"/>
  <c r="H64" i="2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5" i="2"/>
  <c r="H66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5" i="2"/>
  <c r="G66" i="2"/>
  <c r="G13" i="2"/>
  <c r="F67" i="2"/>
  <c r="H67" i="2" l="1"/>
  <c r="G67" i="2"/>
  <c r="S222" i="1"/>
  <c r="T222" i="1"/>
  <c r="T201" i="1"/>
  <c r="S201" i="1"/>
  <c r="P241" i="1" l="1"/>
  <c r="O241" i="1"/>
  <c r="N241" i="1"/>
  <c r="P209" i="1"/>
  <c r="O209" i="1"/>
  <c r="N209" i="1"/>
  <c r="P15" i="1"/>
  <c r="O15" i="1"/>
  <c r="N15" i="1"/>
  <c r="P146" i="1"/>
  <c r="O146" i="1"/>
  <c r="N146" i="1"/>
  <c r="P65" i="1"/>
  <c r="O65" i="1"/>
  <c r="N65" i="1"/>
  <c r="P145" i="1"/>
  <c r="O145" i="1"/>
  <c r="N145" i="1"/>
  <c r="P157" i="1"/>
  <c r="O157" i="1"/>
  <c r="N157" i="1"/>
  <c r="P5" i="1"/>
  <c r="O5" i="1"/>
  <c r="N5" i="1"/>
  <c r="P16" i="1"/>
  <c r="O16" i="1"/>
  <c r="N16" i="1"/>
  <c r="P190" i="1"/>
  <c r="O190" i="1"/>
  <c r="N190" i="1"/>
  <c r="P51" i="1"/>
  <c r="O51" i="1"/>
  <c r="N51" i="1"/>
  <c r="P41" i="1"/>
  <c r="O41" i="1"/>
  <c r="N41" i="1"/>
  <c r="P42" i="1"/>
  <c r="O42" i="1"/>
  <c r="N42" i="1"/>
  <c r="P39" i="1"/>
  <c r="O39" i="1"/>
  <c r="N39" i="1"/>
  <c r="P48" i="1"/>
  <c r="O48" i="1"/>
  <c r="N48" i="1"/>
  <c r="P40" i="1"/>
  <c r="O40" i="1"/>
  <c r="N40" i="1"/>
  <c r="P52" i="1"/>
  <c r="O52" i="1"/>
  <c r="N52" i="1"/>
  <c r="P33" i="1"/>
  <c r="O33" i="1"/>
  <c r="N33" i="1"/>
  <c r="P38" i="1"/>
  <c r="O38" i="1"/>
  <c r="N38" i="1"/>
  <c r="P47" i="1"/>
  <c r="O47" i="1"/>
  <c r="N47" i="1"/>
  <c r="P43" i="1"/>
  <c r="O43" i="1"/>
  <c r="N43" i="1"/>
  <c r="P54" i="1"/>
  <c r="O54" i="1"/>
  <c r="N54" i="1"/>
  <c r="P55" i="1"/>
  <c r="O55" i="1"/>
  <c r="N55" i="1"/>
  <c r="P49" i="1"/>
  <c r="O49" i="1"/>
  <c r="N49" i="1"/>
  <c r="P53" i="1"/>
  <c r="O53" i="1"/>
  <c r="N53" i="1"/>
  <c r="P50" i="1"/>
  <c r="O50" i="1"/>
  <c r="N50" i="1"/>
  <c r="P56" i="1"/>
  <c r="O56" i="1"/>
  <c r="N56" i="1"/>
  <c r="P45" i="1"/>
  <c r="O45" i="1"/>
  <c r="N45" i="1"/>
  <c r="P44" i="1"/>
  <c r="O44" i="1"/>
  <c r="N44" i="1"/>
  <c r="P215" i="1"/>
  <c r="O215" i="1"/>
  <c r="N215" i="1"/>
  <c r="P240" i="1"/>
  <c r="O240" i="1"/>
  <c r="N240" i="1"/>
  <c r="P30" i="1"/>
  <c r="O30" i="1"/>
  <c r="N30" i="1"/>
  <c r="P185" i="1"/>
  <c r="O185" i="1"/>
  <c r="N185" i="1"/>
  <c r="P79" i="1"/>
  <c r="O79" i="1"/>
  <c r="N79" i="1"/>
  <c r="P75" i="1"/>
  <c r="O75" i="1"/>
  <c r="N75" i="1"/>
  <c r="P74" i="1"/>
  <c r="O74" i="1"/>
  <c r="N74" i="1"/>
  <c r="P108" i="1"/>
  <c r="O108" i="1"/>
  <c r="N108" i="1"/>
  <c r="P122" i="1"/>
  <c r="O122" i="1"/>
  <c r="N122" i="1"/>
  <c r="P191" i="1"/>
  <c r="O191" i="1"/>
  <c r="N191" i="1"/>
  <c r="P188" i="1"/>
  <c r="O188" i="1"/>
  <c r="N188" i="1"/>
  <c r="P226" i="1"/>
  <c r="O226" i="1"/>
  <c r="N226" i="1"/>
  <c r="P109" i="1"/>
  <c r="O109" i="1"/>
  <c r="N109" i="1"/>
  <c r="P220" i="1"/>
  <c r="O220" i="1"/>
  <c r="N220" i="1"/>
  <c r="P238" i="1"/>
  <c r="O238" i="1"/>
  <c r="N238" i="1"/>
  <c r="P207" i="1"/>
  <c r="O207" i="1"/>
  <c r="N207" i="1"/>
  <c r="P8" i="1"/>
  <c r="O8" i="1"/>
  <c r="N8" i="1"/>
  <c r="P9" i="1"/>
  <c r="O9" i="1"/>
  <c r="N9" i="1"/>
  <c r="P120" i="1"/>
  <c r="O120" i="1"/>
  <c r="N120" i="1"/>
  <c r="P212" i="1"/>
  <c r="O212" i="1"/>
  <c r="N212" i="1"/>
  <c r="P84" i="1"/>
  <c r="O84" i="1"/>
  <c r="N84" i="1"/>
  <c r="P187" i="1"/>
  <c r="O187" i="1"/>
  <c r="N187" i="1"/>
  <c r="P142" i="1"/>
  <c r="O142" i="1"/>
  <c r="N142" i="1"/>
  <c r="P103" i="1"/>
  <c r="O103" i="1"/>
  <c r="N103" i="1"/>
  <c r="P158" i="1"/>
  <c r="O158" i="1"/>
  <c r="N158" i="1"/>
  <c r="P225" i="1"/>
  <c r="O225" i="1"/>
  <c r="N225" i="1"/>
  <c r="P123" i="1"/>
  <c r="O123" i="1"/>
  <c r="N123" i="1"/>
  <c r="P105" i="1"/>
  <c r="O105" i="1"/>
  <c r="N105" i="1"/>
  <c r="P90" i="1"/>
  <c r="O90" i="1"/>
  <c r="N90" i="1"/>
  <c r="P17" i="1"/>
  <c r="O17" i="1"/>
  <c r="N17" i="1"/>
  <c r="P229" i="1"/>
  <c r="O229" i="1"/>
  <c r="N229" i="1"/>
  <c r="P13" i="1"/>
  <c r="O13" i="1"/>
  <c r="N13" i="1"/>
  <c r="P216" i="1"/>
  <c r="O216" i="1"/>
  <c r="N216" i="1"/>
  <c r="P221" i="1"/>
  <c r="O221" i="1"/>
  <c r="N221" i="1"/>
  <c r="P217" i="1"/>
  <c r="O217" i="1"/>
  <c r="N217" i="1"/>
  <c r="P24" i="1"/>
  <c r="O24" i="1"/>
  <c r="N24" i="1"/>
  <c r="P228" i="1"/>
  <c r="O228" i="1"/>
  <c r="N228" i="1"/>
  <c r="P10" i="1"/>
  <c r="O10" i="1"/>
  <c r="N10" i="1"/>
  <c r="P219" i="1"/>
  <c r="O219" i="1"/>
  <c r="N219" i="1"/>
  <c r="P233" i="1"/>
  <c r="O233" i="1"/>
  <c r="N233" i="1"/>
  <c r="P117" i="1"/>
  <c r="O117" i="1"/>
  <c r="N117" i="1"/>
  <c r="P118" i="1"/>
  <c r="O118" i="1"/>
  <c r="N118" i="1"/>
  <c r="P115" i="1"/>
  <c r="O115" i="1"/>
  <c r="N115" i="1"/>
  <c r="P116" i="1"/>
  <c r="O116" i="1"/>
  <c r="N116" i="1"/>
  <c r="P192" i="1"/>
  <c r="O192" i="1"/>
  <c r="N192" i="1"/>
  <c r="P121" i="1"/>
  <c r="O121" i="1"/>
  <c r="N121" i="1"/>
  <c r="P64" i="1"/>
  <c r="O64" i="1"/>
  <c r="N64" i="1"/>
  <c r="P131" i="1"/>
  <c r="O131" i="1"/>
  <c r="N131" i="1"/>
  <c r="P194" i="1"/>
  <c r="O194" i="1"/>
  <c r="N194" i="1"/>
  <c r="P232" i="1"/>
  <c r="O232" i="1"/>
  <c r="N232" i="1"/>
  <c r="P218" i="1"/>
  <c r="O218" i="1"/>
  <c r="N218" i="1"/>
  <c r="P183" i="1"/>
  <c r="O183" i="1"/>
  <c r="N183" i="1"/>
  <c r="P96" i="1"/>
  <c r="O96" i="1"/>
  <c r="N96" i="1"/>
  <c r="P73" i="1"/>
  <c r="O73" i="1"/>
  <c r="N73" i="1"/>
  <c r="P72" i="1"/>
  <c r="O72" i="1"/>
  <c r="N72" i="1"/>
  <c r="P239" i="1"/>
  <c r="O239" i="1"/>
  <c r="N239" i="1"/>
  <c r="P22" i="1"/>
  <c r="O22" i="1"/>
  <c r="N22" i="1"/>
  <c r="P237" i="1"/>
  <c r="O237" i="1"/>
  <c r="N237" i="1"/>
  <c r="P20" i="1"/>
  <c r="O20" i="1"/>
  <c r="N20" i="1"/>
  <c r="P110" i="1"/>
  <c r="O110" i="1"/>
  <c r="N110" i="1"/>
  <c r="P227" i="1"/>
  <c r="O227" i="1"/>
  <c r="N227" i="1"/>
  <c r="P161" i="1"/>
  <c r="O161" i="1"/>
  <c r="N161" i="1"/>
  <c r="P4" i="1"/>
  <c r="O4" i="1"/>
  <c r="N4" i="1"/>
  <c r="P19" i="1"/>
  <c r="O19" i="1"/>
  <c r="N19" i="1"/>
  <c r="P106" i="1"/>
  <c r="O106" i="1"/>
  <c r="N106" i="1"/>
  <c r="P175" i="1"/>
  <c r="O175" i="1"/>
  <c r="N175" i="1"/>
  <c r="P12" i="1"/>
  <c r="O12" i="1"/>
  <c r="N12" i="1"/>
  <c r="P27" i="1"/>
  <c r="O27" i="1"/>
  <c r="N27" i="1"/>
  <c r="P29" i="1"/>
  <c r="O29" i="1"/>
  <c r="N29" i="1"/>
  <c r="P159" i="1"/>
  <c r="O159" i="1"/>
  <c r="N159" i="1"/>
  <c r="P63" i="1"/>
  <c r="O63" i="1"/>
  <c r="N63" i="1"/>
  <c r="P129" i="1"/>
  <c r="O129" i="1"/>
  <c r="N129" i="1"/>
  <c r="P162" i="1"/>
  <c r="O162" i="1"/>
  <c r="N162" i="1"/>
  <c r="P150" i="1"/>
  <c r="O150" i="1"/>
  <c r="N150" i="1"/>
  <c r="P94" i="1"/>
  <c r="O94" i="1"/>
  <c r="N94" i="1"/>
  <c r="P18" i="1"/>
  <c r="O18" i="1"/>
  <c r="N18" i="1"/>
  <c r="P11" i="1"/>
  <c r="O11" i="1"/>
  <c r="N11" i="1"/>
  <c r="P88" i="1"/>
  <c r="O88" i="1"/>
  <c r="N88" i="1"/>
  <c r="P2" i="1"/>
  <c r="O2" i="1"/>
  <c r="N2" i="1"/>
  <c r="P25" i="1"/>
  <c r="O25" i="1"/>
  <c r="N25" i="1"/>
  <c r="P163" i="1"/>
  <c r="O163" i="1"/>
  <c r="N163" i="1"/>
  <c r="P83" i="1"/>
  <c r="O83" i="1"/>
  <c r="N83" i="1"/>
  <c r="P80" i="1"/>
  <c r="O80" i="1"/>
  <c r="N80" i="1"/>
  <c r="P173" i="1"/>
  <c r="O173" i="1"/>
  <c r="N173" i="1"/>
  <c r="P81" i="1"/>
  <c r="O81" i="1"/>
  <c r="N81" i="1"/>
  <c r="P141" i="1"/>
  <c r="O141" i="1"/>
  <c r="N141" i="1"/>
  <c r="P184" i="1"/>
  <c r="O184" i="1"/>
  <c r="N184" i="1"/>
  <c r="P189" i="1"/>
  <c r="O189" i="1"/>
  <c r="N189" i="1"/>
  <c r="P23" i="1"/>
  <c r="O23" i="1"/>
  <c r="N23" i="1"/>
  <c r="P68" i="1"/>
  <c r="O68" i="1"/>
  <c r="N68" i="1"/>
  <c r="P71" i="1"/>
  <c r="O71" i="1"/>
  <c r="N71" i="1"/>
  <c r="P70" i="1"/>
  <c r="O70" i="1"/>
  <c r="N70" i="1"/>
  <c r="P69" i="1"/>
  <c r="O69" i="1"/>
  <c r="N69" i="1"/>
  <c r="P235" i="1"/>
  <c r="O235" i="1"/>
  <c r="N235" i="1"/>
  <c r="P236" i="1"/>
  <c r="O236" i="1"/>
  <c r="N236" i="1"/>
  <c r="P31" i="1"/>
  <c r="O31" i="1"/>
  <c r="N31" i="1"/>
  <c r="P130" i="1"/>
  <c r="O130" i="1"/>
  <c r="N130" i="1"/>
  <c r="P124" i="1"/>
  <c r="O124" i="1"/>
  <c r="N124" i="1"/>
  <c r="P95" i="1"/>
  <c r="O95" i="1"/>
  <c r="N95" i="1"/>
  <c r="P82" i="1"/>
  <c r="O82" i="1"/>
  <c r="N82" i="1"/>
  <c r="P14" i="1"/>
  <c r="O14" i="1"/>
  <c r="N14" i="1"/>
  <c r="P62" i="1"/>
  <c r="O62" i="1"/>
  <c r="N62" i="1"/>
  <c r="P160" i="1"/>
  <c r="O160" i="1"/>
  <c r="N160" i="1"/>
  <c r="P230" i="1"/>
  <c r="O230" i="1"/>
  <c r="N230" i="1"/>
  <c r="P193" i="1"/>
  <c r="O193" i="1"/>
  <c r="N193" i="1"/>
  <c r="P202" i="1"/>
  <c r="O202" i="1"/>
  <c r="N202" i="1"/>
  <c r="P200" i="1"/>
  <c r="O200" i="1"/>
  <c r="N200" i="1"/>
  <c r="P37" i="1"/>
  <c r="O37" i="1"/>
  <c r="N37" i="1"/>
  <c r="P211" i="1"/>
  <c r="O211" i="1"/>
  <c r="N211" i="1"/>
  <c r="P59" i="1"/>
  <c r="O59" i="1"/>
  <c r="N59" i="1"/>
  <c r="P195" i="1"/>
  <c r="O195" i="1"/>
  <c r="N195" i="1"/>
  <c r="P223" i="1"/>
  <c r="O223" i="1"/>
  <c r="N223" i="1"/>
  <c r="P224" i="1"/>
  <c r="O224" i="1"/>
  <c r="N224" i="1"/>
  <c r="P7" i="1"/>
  <c r="O7" i="1"/>
  <c r="N7" i="1"/>
  <c r="P127" i="1"/>
  <c r="O127" i="1"/>
  <c r="N127" i="1"/>
  <c r="P166" i="1"/>
  <c r="O166" i="1"/>
  <c r="N166" i="1"/>
  <c r="P21" i="1"/>
  <c r="O21" i="1"/>
  <c r="N21" i="1"/>
  <c r="P168" i="1"/>
  <c r="O168" i="1"/>
  <c r="N168" i="1"/>
  <c r="P126" i="1"/>
  <c r="O126" i="1"/>
  <c r="N126" i="1"/>
  <c r="P132" i="1"/>
  <c r="O132" i="1"/>
  <c r="N132" i="1"/>
  <c r="P133" i="1"/>
  <c r="O133" i="1"/>
  <c r="N133" i="1"/>
  <c r="P182" i="1"/>
  <c r="O182" i="1"/>
  <c r="N182" i="1"/>
  <c r="P205" i="1"/>
  <c r="O205" i="1"/>
  <c r="N205" i="1"/>
  <c r="P206" i="1"/>
  <c r="O206" i="1"/>
  <c r="N206" i="1"/>
  <c r="P134" i="1"/>
  <c r="O134" i="1"/>
  <c r="N134" i="1"/>
  <c r="P135" i="1"/>
  <c r="O135" i="1"/>
  <c r="N135" i="1"/>
  <c r="P154" i="1"/>
  <c r="O154" i="1"/>
  <c r="N154" i="1"/>
  <c r="P152" i="1"/>
  <c r="O152" i="1"/>
  <c r="N152" i="1"/>
  <c r="P153" i="1"/>
  <c r="O153" i="1"/>
  <c r="N153" i="1"/>
  <c r="P151" i="1"/>
  <c r="O151" i="1"/>
  <c r="N151" i="1"/>
  <c r="P149" i="1"/>
  <c r="O149" i="1"/>
  <c r="N149" i="1"/>
  <c r="P210" i="1"/>
  <c r="O210" i="1"/>
  <c r="N210" i="1"/>
  <c r="P136" i="1"/>
  <c r="O136" i="1"/>
  <c r="N136" i="1"/>
  <c r="P208" i="1"/>
  <c r="O208" i="1"/>
  <c r="N208" i="1"/>
  <c r="P77" i="1"/>
  <c r="O77" i="1"/>
  <c r="N77" i="1"/>
  <c r="P86" i="1"/>
  <c r="O86" i="1"/>
  <c r="N86" i="1"/>
  <c r="P78" i="1"/>
  <c r="O78" i="1"/>
  <c r="N78" i="1"/>
  <c r="P198" i="1"/>
  <c r="O198" i="1"/>
  <c r="N198" i="1"/>
  <c r="P197" i="1"/>
  <c r="O197" i="1"/>
  <c r="N197" i="1"/>
  <c r="P57" i="1"/>
  <c r="O57" i="1"/>
  <c r="N57" i="1"/>
  <c r="P180" i="1"/>
  <c r="O180" i="1"/>
  <c r="N180" i="1"/>
  <c r="P176" i="1"/>
  <c r="O176" i="1"/>
  <c r="N176" i="1"/>
  <c r="P177" i="1"/>
  <c r="O177" i="1"/>
  <c r="N177" i="1"/>
  <c r="P178" i="1"/>
  <c r="O178" i="1"/>
  <c r="N178" i="1"/>
  <c r="P181" i="1"/>
  <c r="O181" i="1"/>
  <c r="N181" i="1"/>
  <c r="P234" i="1"/>
  <c r="O234" i="1"/>
  <c r="N234" i="1"/>
  <c r="P231" i="1"/>
  <c r="O231" i="1"/>
  <c r="N231" i="1"/>
  <c r="P147" i="1"/>
  <c r="O147" i="1"/>
  <c r="N147" i="1"/>
  <c r="P66" i="1"/>
  <c r="O66" i="1"/>
  <c r="N66" i="1"/>
  <c r="P112" i="1"/>
  <c r="O112" i="1"/>
  <c r="N112" i="1"/>
  <c r="P61" i="1"/>
  <c r="O61" i="1"/>
  <c r="N61" i="1"/>
  <c r="P214" i="1"/>
  <c r="O214" i="1"/>
  <c r="N214" i="1"/>
  <c r="P89" i="1"/>
  <c r="O89" i="1"/>
  <c r="N89" i="1"/>
  <c r="P213" i="1"/>
  <c r="O213" i="1"/>
  <c r="N213" i="1"/>
  <c r="P36" i="1"/>
  <c r="O36" i="1"/>
  <c r="N36" i="1"/>
  <c r="P107" i="1"/>
  <c r="O107" i="1"/>
  <c r="N107" i="1"/>
  <c r="P172" i="1"/>
  <c r="O172" i="1"/>
  <c r="N172" i="1"/>
  <c r="P169" i="1"/>
  <c r="O169" i="1"/>
  <c r="N169" i="1"/>
  <c r="P204" i="1"/>
  <c r="O204" i="1"/>
  <c r="N204" i="1"/>
  <c r="P144" i="1"/>
  <c r="O144" i="1"/>
  <c r="N144" i="1"/>
  <c r="P170" i="1"/>
  <c r="O170" i="1"/>
  <c r="N170" i="1"/>
  <c r="P171" i="1"/>
  <c r="O171" i="1"/>
  <c r="N171" i="1"/>
  <c r="P113" i="1"/>
  <c r="O113" i="1"/>
  <c r="N113" i="1"/>
  <c r="P165" i="1"/>
  <c r="O165" i="1"/>
  <c r="N165" i="1"/>
  <c r="P114" i="1"/>
  <c r="O114" i="1"/>
  <c r="N114" i="1"/>
  <c r="P34" i="1"/>
  <c r="O34" i="1"/>
  <c r="N34" i="1"/>
  <c r="P32" i="1"/>
  <c r="O32" i="1"/>
  <c r="N32" i="1"/>
  <c r="P46" i="1"/>
  <c r="O46" i="1"/>
  <c r="N46" i="1"/>
  <c r="P26" i="1"/>
  <c r="O26" i="1"/>
  <c r="N26" i="1"/>
  <c r="P28" i="1"/>
  <c r="O28" i="1"/>
  <c r="N28" i="1"/>
  <c r="P58" i="1"/>
  <c r="O58" i="1"/>
  <c r="N58" i="1"/>
  <c r="P6" i="1"/>
  <c r="O6" i="1"/>
  <c r="N6" i="1"/>
  <c r="P93" i="1"/>
  <c r="O93" i="1"/>
  <c r="N93" i="1"/>
  <c r="P119" i="1"/>
  <c r="O119" i="1"/>
  <c r="N119" i="1"/>
  <c r="P35" i="1"/>
  <c r="O35" i="1"/>
  <c r="N35" i="1"/>
  <c r="P148" i="1"/>
  <c r="O148" i="1"/>
  <c r="N148" i="1"/>
  <c r="P143" i="1"/>
  <c r="O143" i="1"/>
  <c r="N143" i="1"/>
  <c r="P179" i="1"/>
  <c r="O179" i="1"/>
  <c r="N179" i="1"/>
  <c r="P174" i="1"/>
  <c r="O174" i="1"/>
  <c r="N174" i="1"/>
  <c r="P164" i="1"/>
  <c r="O164" i="1"/>
  <c r="N164" i="1"/>
  <c r="P67" i="1"/>
  <c r="O67" i="1"/>
  <c r="N67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97" i="1"/>
  <c r="P97" i="1"/>
  <c r="O97" i="1"/>
  <c r="N97" i="1"/>
  <c r="Q102" i="1"/>
  <c r="P102" i="1"/>
  <c r="O102" i="1"/>
  <c r="N102" i="1"/>
  <c r="Q100" i="1"/>
  <c r="P100" i="1"/>
  <c r="O100" i="1"/>
  <c r="N100" i="1"/>
  <c r="P186" i="1"/>
  <c r="O186" i="1"/>
  <c r="N186" i="1"/>
  <c r="P196" i="1"/>
  <c r="O196" i="1"/>
  <c r="N196" i="1"/>
  <c r="P203" i="1"/>
  <c r="O203" i="1"/>
  <c r="N203" i="1"/>
  <c r="P199" i="1"/>
  <c r="O199" i="1"/>
  <c r="N199" i="1"/>
  <c r="P201" i="1"/>
  <c r="O201" i="1"/>
  <c r="N201" i="1"/>
  <c r="P222" i="1"/>
  <c r="O222" i="1"/>
  <c r="N222" i="1"/>
  <c r="P125" i="1"/>
  <c r="O125" i="1"/>
  <c r="N125" i="1"/>
  <c r="P60" i="1"/>
  <c r="O60" i="1"/>
  <c r="N60" i="1"/>
  <c r="P98" i="1"/>
  <c r="O98" i="1"/>
  <c r="N98" i="1"/>
  <c r="P101" i="1"/>
  <c r="O101" i="1"/>
  <c r="N101" i="1"/>
  <c r="P99" i="1"/>
  <c r="O99" i="1"/>
  <c r="N99" i="1"/>
  <c r="P104" i="1"/>
  <c r="O104" i="1"/>
  <c r="N104" i="1"/>
  <c r="P91" i="1"/>
  <c r="O91" i="1"/>
  <c r="N91" i="1"/>
  <c r="P76" i="1"/>
  <c r="O76" i="1"/>
  <c r="N76" i="1"/>
  <c r="P156" i="1"/>
  <c r="O156" i="1"/>
  <c r="N156" i="1"/>
  <c r="P155" i="1"/>
  <c r="O155" i="1"/>
  <c r="N155" i="1"/>
  <c r="P87" i="1"/>
  <c r="O87" i="1"/>
  <c r="N87" i="1"/>
  <c r="P92" i="1"/>
  <c r="O92" i="1"/>
  <c r="N92" i="1"/>
  <c r="P85" i="1"/>
  <c r="O85" i="1"/>
  <c r="N85" i="1"/>
  <c r="P3" i="1"/>
  <c r="O3" i="1"/>
  <c r="N3" i="1"/>
  <c r="P167" i="1"/>
  <c r="O167" i="1"/>
  <c r="N167" i="1"/>
  <c r="P128" i="1"/>
  <c r="O128" i="1"/>
  <c r="N128" i="1"/>
  <c r="Q37" i="1" l="1"/>
  <c r="R37" i="1" s="1"/>
  <c r="Q226" i="1"/>
  <c r="R226" i="1" s="1"/>
  <c r="Q53" i="1"/>
  <c r="R53" i="1" s="1"/>
  <c r="Q33" i="1"/>
  <c r="R33" i="1" s="1"/>
  <c r="Q190" i="1"/>
  <c r="R190" i="1" s="1"/>
  <c r="Q5" i="1"/>
  <c r="R5" i="1" s="1"/>
  <c r="Q16" i="1"/>
  <c r="R16" i="1" s="1"/>
  <c r="T37" i="1"/>
  <c r="S37" i="1"/>
  <c r="Q3" i="1"/>
  <c r="R3" i="1" s="1"/>
  <c r="Q46" i="1"/>
  <c r="Q146" i="1"/>
  <c r="R146" i="1" s="1"/>
  <c r="Q176" i="1"/>
  <c r="R176" i="1" s="1"/>
  <c r="Q174" i="1"/>
  <c r="R174" i="1" s="1"/>
  <c r="Q208" i="1"/>
  <c r="R208" i="1" s="1"/>
  <c r="Q92" i="1"/>
  <c r="R92" i="1" s="1"/>
  <c r="Q149" i="1"/>
  <c r="R149" i="1" s="1"/>
  <c r="Q62" i="1"/>
  <c r="R62" i="1" s="1"/>
  <c r="Q14" i="1"/>
  <c r="R14" i="1" s="1"/>
  <c r="Q10" i="1"/>
  <c r="R10" i="1" s="1"/>
  <c r="Q59" i="1"/>
  <c r="R59" i="1" s="1"/>
  <c r="Q171" i="1"/>
  <c r="R171" i="1" s="1"/>
  <c r="Q61" i="1"/>
  <c r="R61" i="1" s="1"/>
  <c r="Q231" i="1"/>
  <c r="R231" i="1" s="1"/>
  <c r="Q183" i="1"/>
  <c r="R183" i="1" s="1"/>
  <c r="Q233" i="1"/>
  <c r="R233" i="1" s="1"/>
  <c r="Q41" i="1"/>
  <c r="R41" i="1" s="1"/>
  <c r="Q91" i="1"/>
  <c r="R91" i="1" s="1"/>
  <c r="Q203" i="1"/>
  <c r="R203" i="1" s="1"/>
  <c r="Q147" i="1"/>
  <c r="R147" i="1" s="1"/>
  <c r="Q177" i="1"/>
  <c r="R177" i="1" s="1"/>
  <c r="Q195" i="1"/>
  <c r="R195" i="1" s="1"/>
  <c r="Q118" i="1"/>
  <c r="R118" i="1" s="1"/>
  <c r="Q216" i="1"/>
  <c r="R216" i="1" s="1"/>
  <c r="Q8" i="1"/>
  <c r="R8" i="1" s="1"/>
  <c r="Q188" i="1"/>
  <c r="R188" i="1" s="1"/>
  <c r="Q49" i="1"/>
  <c r="R49" i="1" s="1"/>
  <c r="Q199" i="1"/>
  <c r="R199" i="1" s="1"/>
  <c r="Q6" i="1"/>
  <c r="R6" i="1" s="1"/>
  <c r="Q205" i="1"/>
  <c r="R205" i="1" s="1"/>
  <c r="Q223" i="1"/>
  <c r="R223" i="1" s="1"/>
  <c r="Q219" i="1"/>
  <c r="R219" i="1" s="1"/>
  <c r="Q221" i="1"/>
  <c r="R221" i="1" s="1"/>
  <c r="Q225" i="1"/>
  <c r="R225" i="1" s="1"/>
  <c r="Q187" i="1"/>
  <c r="R187" i="1" s="1"/>
  <c r="Q238" i="1"/>
  <c r="R238" i="1" s="1"/>
  <c r="Q209" i="1"/>
  <c r="R209" i="1" s="1"/>
  <c r="Q165" i="1"/>
  <c r="R165" i="1" s="1"/>
  <c r="Q112" i="1"/>
  <c r="R112" i="1" s="1"/>
  <c r="Q152" i="1"/>
  <c r="R152" i="1" s="1"/>
  <c r="Q230" i="1"/>
  <c r="R230" i="1" s="1"/>
  <c r="Q128" i="1"/>
  <c r="R128" i="1" s="1"/>
  <c r="Q98" i="1"/>
  <c r="Q196" i="1"/>
  <c r="R196" i="1" s="1"/>
  <c r="Q143" i="1"/>
  <c r="R143" i="1" s="1"/>
  <c r="Q113" i="1"/>
  <c r="R113" i="1" s="1"/>
  <c r="Q169" i="1"/>
  <c r="R169" i="1" s="1"/>
  <c r="Q206" i="1"/>
  <c r="R206" i="1" s="1"/>
  <c r="Q166" i="1"/>
  <c r="R166" i="1" s="1"/>
  <c r="Q224" i="1"/>
  <c r="R224" i="1" s="1"/>
  <c r="Q73" i="1"/>
  <c r="R73" i="1" s="1"/>
  <c r="Q96" i="1"/>
  <c r="R96" i="1" s="1"/>
  <c r="Q194" i="1"/>
  <c r="R194" i="1" s="1"/>
  <c r="Q121" i="1"/>
  <c r="R121" i="1" s="1"/>
  <c r="Q207" i="1"/>
  <c r="R207" i="1" s="1"/>
  <c r="Q75" i="1"/>
  <c r="R75" i="1" s="1"/>
  <c r="Q45" i="1"/>
  <c r="R45" i="1" s="1"/>
  <c r="Q38" i="1"/>
  <c r="R38" i="1" s="1"/>
  <c r="Q40" i="1"/>
  <c r="R40" i="1" s="1"/>
  <c r="Q15" i="1"/>
  <c r="R15" i="1" s="1"/>
  <c r="Q87" i="1"/>
  <c r="R87" i="1" s="1"/>
  <c r="Q197" i="1"/>
  <c r="R197" i="1" s="1"/>
  <c r="Q17" i="1"/>
  <c r="R17" i="1" s="1"/>
  <c r="Q109" i="1"/>
  <c r="R109" i="1" s="1"/>
  <c r="Q185" i="1"/>
  <c r="R185" i="1" s="1"/>
  <c r="Q50" i="1"/>
  <c r="R50" i="1" s="1"/>
  <c r="Q47" i="1"/>
  <c r="R47" i="1" s="1"/>
  <c r="Q167" i="1"/>
  <c r="R167" i="1" s="1"/>
  <c r="Q28" i="1"/>
  <c r="R28" i="1" s="1"/>
  <c r="Q66" i="1"/>
  <c r="R66" i="1" s="1"/>
  <c r="Q210" i="1"/>
  <c r="R210" i="1" s="1"/>
  <c r="Q193" i="1"/>
  <c r="R193" i="1" s="1"/>
  <c r="Q239" i="1"/>
  <c r="R239" i="1" s="1"/>
  <c r="Q131" i="1"/>
  <c r="R131" i="1" s="1"/>
  <c r="Q13" i="1"/>
  <c r="R13" i="1" s="1"/>
  <c r="Q103" i="1"/>
  <c r="R103" i="1" s="1"/>
  <c r="Q142" i="1"/>
  <c r="R142" i="1" s="1"/>
  <c r="Q9" i="1"/>
  <c r="R9" i="1" s="1"/>
  <c r="Q79" i="1"/>
  <c r="R79" i="1" s="1"/>
  <c r="Q145" i="1"/>
  <c r="R145" i="1" s="1"/>
  <c r="Q76" i="1"/>
  <c r="R76" i="1" s="1"/>
  <c r="Q85" i="1"/>
  <c r="R85" i="1" s="1"/>
  <c r="Q101" i="1"/>
  <c r="Q201" i="1"/>
  <c r="Q67" i="1"/>
  <c r="R67" i="1" s="1"/>
  <c r="Q204" i="1"/>
  <c r="R204" i="1" s="1"/>
  <c r="Q155" i="1"/>
  <c r="R155" i="1" s="1"/>
  <c r="Q119" i="1"/>
  <c r="R119" i="1" s="1"/>
  <c r="Q36" i="1"/>
  <c r="R36" i="1" s="1"/>
  <c r="Q181" i="1"/>
  <c r="R181" i="1" s="1"/>
  <c r="Q35" i="1"/>
  <c r="R35" i="1" s="1"/>
  <c r="Q34" i="1"/>
  <c r="R34" i="1" s="1"/>
  <c r="Q114" i="1"/>
  <c r="R114" i="1" s="1"/>
  <c r="Q170" i="1"/>
  <c r="R170" i="1" s="1"/>
  <c r="Q234" i="1"/>
  <c r="R234" i="1" s="1"/>
  <c r="Q180" i="1"/>
  <c r="R180" i="1" s="1"/>
  <c r="Q154" i="1"/>
  <c r="R154" i="1" s="1"/>
  <c r="Q132" i="1"/>
  <c r="R132" i="1" s="1"/>
  <c r="Q21" i="1"/>
  <c r="R21" i="1" s="1"/>
  <c r="Q95" i="1"/>
  <c r="R95" i="1" s="1"/>
  <c r="Q236" i="1"/>
  <c r="R236" i="1" s="1"/>
  <c r="Q69" i="1"/>
  <c r="R69" i="1" s="1"/>
  <c r="Q23" i="1"/>
  <c r="R23" i="1" s="1"/>
  <c r="Q81" i="1"/>
  <c r="R81" i="1" s="1"/>
  <c r="Q163" i="1"/>
  <c r="R163" i="1" s="1"/>
  <c r="Q2" i="1"/>
  <c r="R2" i="1" s="1"/>
  <c r="Q94" i="1"/>
  <c r="R94" i="1" s="1"/>
  <c r="Q63" i="1"/>
  <c r="R63" i="1" s="1"/>
  <c r="Q19" i="1"/>
  <c r="R19" i="1" s="1"/>
  <c r="Q110" i="1"/>
  <c r="R110" i="1" s="1"/>
  <c r="Q192" i="1"/>
  <c r="R192" i="1" s="1"/>
  <c r="Q24" i="1"/>
  <c r="R24" i="1" s="1"/>
  <c r="Q217" i="1"/>
  <c r="R217" i="1" s="1"/>
  <c r="Q90" i="1"/>
  <c r="R90" i="1" s="1"/>
  <c r="Q212" i="1"/>
  <c r="R212" i="1" s="1"/>
  <c r="Q120" i="1"/>
  <c r="R120" i="1" s="1"/>
  <c r="Q122" i="1"/>
  <c r="R122" i="1" s="1"/>
  <c r="Q74" i="1"/>
  <c r="R74" i="1" s="1"/>
  <c r="Q240" i="1"/>
  <c r="R240" i="1" s="1"/>
  <c r="Q54" i="1"/>
  <c r="R54" i="1" s="1"/>
  <c r="Q43" i="1"/>
  <c r="R43" i="1" s="1"/>
  <c r="Q48" i="1"/>
  <c r="R48" i="1" s="1"/>
  <c r="Q134" i="1"/>
  <c r="R134" i="1" s="1"/>
  <c r="Q133" i="1"/>
  <c r="R133" i="1" s="1"/>
  <c r="Q168" i="1"/>
  <c r="R168" i="1" s="1"/>
  <c r="Q7" i="1"/>
  <c r="R7" i="1" s="1"/>
  <c r="Q211" i="1"/>
  <c r="R211" i="1" s="1"/>
  <c r="Q200" i="1"/>
  <c r="R200" i="1" s="1"/>
  <c r="Q160" i="1"/>
  <c r="R160" i="1" s="1"/>
  <c r="Q72" i="1"/>
  <c r="R72" i="1" s="1"/>
  <c r="Q64" i="1"/>
  <c r="R64" i="1" s="1"/>
  <c r="Q117" i="1"/>
  <c r="R117" i="1" s="1"/>
  <c r="Q229" i="1"/>
  <c r="R229" i="1" s="1"/>
  <c r="Q158" i="1"/>
  <c r="R158" i="1" s="1"/>
  <c r="Q220" i="1"/>
  <c r="R220" i="1" s="1"/>
  <c r="Q108" i="1"/>
  <c r="Q30" i="1"/>
  <c r="R30" i="1" s="1"/>
  <c r="Q56" i="1"/>
  <c r="R56" i="1" s="1"/>
  <c r="Q52" i="1"/>
  <c r="R52" i="1" s="1"/>
  <c r="Q51" i="1"/>
  <c r="R51" i="1" s="1"/>
  <c r="Q65" i="1"/>
  <c r="R65" i="1" s="1"/>
  <c r="Q241" i="1"/>
  <c r="R241" i="1" s="1"/>
  <c r="Q58" i="1"/>
  <c r="R58" i="1" s="1"/>
  <c r="Q32" i="1"/>
  <c r="R32" i="1" s="1"/>
  <c r="Q144" i="1"/>
  <c r="R144" i="1" s="1"/>
  <c r="Q107" i="1"/>
  <c r="R107" i="1" s="1"/>
  <c r="Q213" i="1"/>
  <c r="R213" i="1" s="1"/>
  <c r="Q214" i="1"/>
  <c r="R214" i="1" s="1"/>
  <c r="Q198" i="1"/>
  <c r="R198" i="1" s="1"/>
  <c r="Q135" i="1"/>
  <c r="R135" i="1" s="1"/>
  <c r="Q182" i="1"/>
  <c r="R182" i="1" s="1"/>
  <c r="Q126" i="1"/>
  <c r="R126" i="1" s="1"/>
  <c r="Q127" i="1"/>
  <c r="R127" i="1" s="1"/>
  <c r="Q202" i="1"/>
  <c r="R202" i="1" s="1"/>
  <c r="Q130" i="1"/>
  <c r="R130" i="1" s="1"/>
  <c r="Q71" i="1"/>
  <c r="R71" i="1" s="1"/>
  <c r="Q184" i="1"/>
  <c r="R184" i="1" s="1"/>
  <c r="Q80" i="1"/>
  <c r="R80" i="1" s="1"/>
  <c r="Q11" i="1"/>
  <c r="R11" i="1" s="1"/>
  <c r="Q162" i="1"/>
  <c r="R162" i="1" s="1"/>
  <c r="Q29" i="1"/>
  <c r="R29" i="1" s="1"/>
  <c r="Q175" i="1"/>
  <c r="R175" i="1" s="1"/>
  <c r="Q161" i="1"/>
  <c r="R161" i="1" s="1"/>
  <c r="Q237" i="1"/>
  <c r="R237" i="1" s="1"/>
  <c r="Q218" i="1"/>
  <c r="R218" i="1" s="1"/>
  <c r="Q116" i="1"/>
  <c r="R116" i="1" s="1"/>
  <c r="Q228" i="1"/>
  <c r="R228" i="1" s="1"/>
  <c r="Q105" i="1"/>
  <c r="R105" i="1" s="1"/>
  <c r="Q123" i="1"/>
  <c r="R123" i="1" s="1"/>
  <c r="Q84" i="1"/>
  <c r="R84" i="1" s="1"/>
  <c r="Q191" i="1"/>
  <c r="R191" i="1" s="1"/>
  <c r="Q215" i="1"/>
  <c r="R215" i="1" s="1"/>
  <c r="Q44" i="1"/>
  <c r="R44" i="1" s="1"/>
  <c r="Q55" i="1"/>
  <c r="R55" i="1" s="1"/>
  <c r="Q39" i="1"/>
  <c r="R39" i="1" s="1"/>
  <c r="Q42" i="1"/>
  <c r="R42" i="1" s="1"/>
  <c r="Q157" i="1"/>
  <c r="R157" i="1" s="1"/>
  <c r="Q99" i="1"/>
  <c r="Q125" i="1"/>
  <c r="Q156" i="1"/>
  <c r="R156" i="1" s="1"/>
  <c r="Q104" i="1"/>
  <c r="Q60" i="1"/>
  <c r="Q222" i="1"/>
  <c r="Q164" i="1"/>
  <c r="R164" i="1" s="1"/>
  <c r="Q179" i="1"/>
  <c r="R179" i="1" s="1"/>
  <c r="Q148" i="1"/>
  <c r="R148" i="1" s="1"/>
  <c r="Q93" i="1"/>
  <c r="R93" i="1" s="1"/>
  <c r="Q26" i="1"/>
  <c r="R26" i="1" s="1"/>
  <c r="Q172" i="1"/>
  <c r="R172" i="1" s="1"/>
  <c r="Q89" i="1"/>
  <c r="R89" i="1" s="1"/>
  <c r="Q86" i="1"/>
  <c r="Q136" i="1"/>
  <c r="R136" i="1" s="1"/>
  <c r="Q153" i="1"/>
  <c r="R153" i="1" s="1"/>
  <c r="Q178" i="1"/>
  <c r="R178" i="1" s="1"/>
  <c r="Q57" i="1"/>
  <c r="R57" i="1" s="1"/>
  <c r="Q77" i="1"/>
  <c r="R77" i="1" s="1"/>
  <c r="Q151" i="1"/>
  <c r="R151" i="1" s="1"/>
  <c r="Q82" i="1"/>
  <c r="R82" i="1" s="1"/>
  <c r="Q124" i="1"/>
  <c r="R124" i="1" s="1"/>
  <c r="Q31" i="1"/>
  <c r="R31" i="1" s="1"/>
  <c r="Q235" i="1"/>
  <c r="R235" i="1" s="1"/>
  <c r="Q70" i="1"/>
  <c r="R70" i="1" s="1"/>
  <c r="Q68" i="1"/>
  <c r="R68" i="1" s="1"/>
  <c r="Q189" i="1"/>
  <c r="R189" i="1" s="1"/>
  <c r="Q141" i="1"/>
  <c r="R141" i="1" s="1"/>
  <c r="Q173" i="1"/>
  <c r="R173" i="1" s="1"/>
  <c r="Q83" i="1"/>
  <c r="R83" i="1" s="1"/>
  <c r="Q25" i="1"/>
  <c r="R25" i="1" s="1"/>
  <c r="Q88" i="1"/>
  <c r="R88" i="1" s="1"/>
  <c r="Q18" i="1"/>
  <c r="R18" i="1" s="1"/>
  <c r="Q150" i="1"/>
  <c r="R150" i="1" s="1"/>
  <c r="Q129" i="1"/>
  <c r="R129" i="1" s="1"/>
  <c r="Q159" i="1"/>
  <c r="R159" i="1" s="1"/>
  <c r="Q27" i="1"/>
  <c r="R27" i="1" s="1"/>
  <c r="Q12" i="1"/>
  <c r="R12" i="1" s="1"/>
  <c r="Q106" i="1"/>
  <c r="R106" i="1" s="1"/>
  <c r="Q4" i="1"/>
  <c r="R4" i="1" s="1"/>
  <c r="Q227" i="1"/>
  <c r="R227" i="1" s="1"/>
  <c r="Q20" i="1"/>
  <c r="R20" i="1" s="1"/>
  <c r="Q22" i="1"/>
  <c r="R22" i="1" s="1"/>
  <c r="Q232" i="1"/>
  <c r="R232" i="1" s="1"/>
  <c r="Q115" i="1"/>
  <c r="R115" i="1" s="1"/>
  <c r="S57" i="1" l="1"/>
  <c r="T57" i="1"/>
  <c r="T178" i="1"/>
  <c r="S178" i="1"/>
  <c r="S89" i="1"/>
  <c r="T89" i="1"/>
  <c r="S148" i="1"/>
  <c r="T148" i="1"/>
  <c r="S126" i="1"/>
  <c r="T126" i="1"/>
  <c r="T198" i="1"/>
  <c r="S198" i="1"/>
  <c r="T144" i="1"/>
  <c r="S144" i="1"/>
  <c r="T132" i="1"/>
  <c r="S132" i="1"/>
  <c r="S234" i="1"/>
  <c r="T234" i="1"/>
  <c r="T114" i="1"/>
  <c r="S114" i="1"/>
  <c r="T36" i="1"/>
  <c r="S36" i="1"/>
  <c r="S204" i="1"/>
  <c r="T204" i="1"/>
  <c r="S66" i="1"/>
  <c r="T66" i="1"/>
  <c r="T197" i="1"/>
  <c r="S197" i="1"/>
  <c r="T169" i="1"/>
  <c r="S169" i="1"/>
  <c r="S199" i="1"/>
  <c r="T199" i="1"/>
  <c r="S147" i="1"/>
  <c r="T147" i="1"/>
  <c r="T61" i="1"/>
  <c r="S61" i="1"/>
  <c r="S208" i="1"/>
  <c r="T208" i="1"/>
  <c r="T179" i="1"/>
  <c r="S179" i="1"/>
  <c r="T182" i="1"/>
  <c r="S182" i="1"/>
  <c r="S214" i="1"/>
  <c r="T214" i="1"/>
  <c r="T32" i="1"/>
  <c r="S32" i="1"/>
  <c r="S160" i="1"/>
  <c r="T160" i="1"/>
  <c r="S34" i="1"/>
  <c r="T34" i="1"/>
  <c r="T119" i="1"/>
  <c r="S119" i="1"/>
  <c r="T67" i="1"/>
  <c r="S67" i="1"/>
  <c r="T28" i="1"/>
  <c r="S28" i="1"/>
  <c r="T87" i="1"/>
  <c r="S87" i="1"/>
  <c r="S113" i="1"/>
  <c r="T113" i="1"/>
  <c r="S112" i="1"/>
  <c r="T112" i="1"/>
  <c r="T223" i="1"/>
  <c r="S223" i="1"/>
  <c r="S171" i="1"/>
  <c r="T171" i="1"/>
  <c r="S62" i="1"/>
  <c r="T62" i="1"/>
  <c r="T174" i="1"/>
  <c r="S174" i="1"/>
  <c r="S172" i="1"/>
  <c r="T172" i="1"/>
  <c r="S136" i="1"/>
  <c r="T136" i="1"/>
  <c r="T26" i="1"/>
  <c r="S26" i="1"/>
  <c r="T164" i="1"/>
  <c r="S164" i="1"/>
  <c r="T202" i="1"/>
  <c r="S202" i="1"/>
  <c r="S135" i="1"/>
  <c r="T135" i="1"/>
  <c r="S213" i="1"/>
  <c r="T213" i="1"/>
  <c r="S200" i="1"/>
  <c r="T200" i="1"/>
  <c r="T133" i="1"/>
  <c r="S133" i="1"/>
  <c r="S35" i="1"/>
  <c r="T35" i="1"/>
  <c r="T193" i="1"/>
  <c r="S193" i="1"/>
  <c r="T143" i="1"/>
  <c r="S143" i="1"/>
  <c r="S165" i="1"/>
  <c r="T165" i="1"/>
  <c r="T205" i="1"/>
  <c r="S205" i="1"/>
  <c r="S195" i="1"/>
  <c r="T195" i="1"/>
  <c r="S203" i="1"/>
  <c r="T203" i="1"/>
  <c r="T59" i="1"/>
  <c r="S59" i="1"/>
  <c r="T176" i="1"/>
  <c r="S176" i="1"/>
  <c r="T93" i="1"/>
  <c r="S93" i="1"/>
  <c r="S107" i="1"/>
  <c r="T107" i="1"/>
  <c r="T58" i="1"/>
  <c r="S58" i="1"/>
  <c r="T211" i="1"/>
  <c r="S211" i="1"/>
  <c r="T134" i="1"/>
  <c r="S134" i="1"/>
  <c r="S180" i="1"/>
  <c r="T180" i="1"/>
  <c r="T170" i="1"/>
  <c r="S170" i="1"/>
  <c r="S181" i="1"/>
  <c r="T181" i="1"/>
  <c r="S210" i="1"/>
  <c r="T210" i="1"/>
  <c r="T206" i="1"/>
  <c r="S206" i="1"/>
  <c r="S196" i="1"/>
  <c r="T196" i="1"/>
  <c r="S6" i="1"/>
  <c r="T6" i="1"/>
  <c r="S177" i="1"/>
  <c r="T177" i="1"/>
  <c r="T91" i="1"/>
  <c r="S91" i="1"/>
  <c r="S231" i="1"/>
  <c r="T231" i="1"/>
  <c r="T92" i="1"/>
  <c r="S92" i="1"/>
</calcChain>
</file>

<file path=xl/comments1.xml><?xml version="1.0" encoding="utf-8"?>
<comments xmlns="http://schemas.openxmlformats.org/spreadsheetml/2006/main">
  <authors>
    <author>Автор</author>
  </authors>
  <commentList>
    <comment ref="C18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32 от 09.08.2024</t>
        </r>
      </text>
    </comment>
  </commentList>
</comments>
</file>

<file path=xl/sharedStrings.xml><?xml version="1.0" encoding="utf-8"?>
<sst xmlns="http://schemas.openxmlformats.org/spreadsheetml/2006/main" count="695" uniqueCount="331">
  <si>
    <t>Наименование растений</t>
  </si>
  <si>
    <t>Вид размножения</t>
  </si>
  <si>
    <t>Кол-во посаженных растений</t>
  </si>
  <si>
    <t>Тара</t>
  </si>
  <si>
    <t>Препарат для укоренения</t>
  </si>
  <si>
    <t>Дата пояления корешков</t>
  </si>
  <si>
    <t>расход грунт на литр</t>
  </si>
  <si>
    <t>расход перлит на 1 л</t>
  </si>
  <si>
    <t>расход удобрений на 1 л</t>
  </si>
  <si>
    <t>Цена грунт за 1 л</t>
  </si>
  <si>
    <t>Цена перлит за 1 л</t>
  </si>
  <si>
    <t>Цена удобрение за кг</t>
  </si>
  <si>
    <t>Стоимость горшка</t>
  </si>
  <si>
    <t>общий расход грунт</t>
  </si>
  <si>
    <t>общий расход перлит</t>
  </si>
  <si>
    <t>общий расход удобрение</t>
  </si>
  <si>
    <t>Итого себестоимость общая</t>
  </si>
  <si>
    <t>Итого себестоимость за шт</t>
  </si>
  <si>
    <t>Овсяница сизая Freddy (Festuca glauca Freddy)</t>
  </si>
  <si>
    <t>семенной</t>
  </si>
  <si>
    <t>Р9</t>
  </si>
  <si>
    <t>корневин</t>
  </si>
  <si>
    <t xml:space="preserve">Сирень венгерская </t>
  </si>
  <si>
    <t>С1,5</t>
  </si>
  <si>
    <t>кассеты 96 /15 шт</t>
  </si>
  <si>
    <t xml:space="preserve">Акация/карагана древовидная (Caragana arborescens 20-30)                              </t>
  </si>
  <si>
    <t>С3</t>
  </si>
  <si>
    <t>С2</t>
  </si>
  <si>
    <t xml:space="preserve">Жимолость татарская </t>
  </si>
  <si>
    <t>кассеты</t>
  </si>
  <si>
    <t xml:space="preserve">Ива нана (Salix nana) черенки сп 2025                                      </t>
  </si>
  <si>
    <t xml:space="preserve">Ива белая (Salix alba) черенки                                                                                                                                                                                              </t>
  </si>
  <si>
    <t>Рябина обыкновенная кустовая (Sorbus aucuparia 250-300 см)</t>
  </si>
  <si>
    <t>ком</t>
  </si>
  <si>
    <t>сетка/мешковина</t>
  </si>
  <si>
    <t>Рябина обыкновенная кустовая (Sorbus aucuparia 300-350 см)</t>
  </si>
  <si>
    <t xml:space="preserve">Ель обыкновенная (Picea abies 100-150 см) </t>
  </si>
  <si>
    <t>Ива матсудана (Salix matsudana BR  0+1+1)</t>
  </si>
  <si>
    <t>Кедр, сосна кедровая 200-250 см М КП 1 категория</t>
  </si>
  <si>
    <t>Кедр, сосна кедровая 100-150 см КП</t>
  </si>
  <si>
    <t>Кедр, сосна кедровая 150-200 см М КП</t>
  </si>
  <si>
    <t>Кедр, сосна кедровая  60-100 см КП</t>
  </si>
  <si>
    <t>Груша Уссурийская 2-2,5 м М КП</t>
  </si>
  <si>
    <t>Миндаль трехлопасной (Prunus triloba)  100-150</t>
  </si>
  <si>
    <t>черенок</t>
  </si>
  <si>
    <t>кассета</t>
  </si>
  <si>
    <t>спирея голдфлэйм</t>
  </si>
  <si>
    <t>спирея голден принцесс</t>
  </si>
  <si>
    <t>спирея грефшейм</t>
  </si>
  <si>
    <t>спирея березолистная(тор?)</t>
  </si>
  <si>
    <t>Сосна обыкновенная 200-250 см</t>
  </si>
  <si>
    <t>Кедр, сосна кедровая 150-200 см</t>
  </si>
  <si>
    <t>Кедр, сосна кедровая 200-250 см 1 категория</t>
  </si>
  <si>
    <t>Кедр, сосна кедровая  250-300</t>
  </si>
  <si>
    <t>Пихта Сибирская 100-150 см</t>
  </si>
  <si>
    <t>Пихта Сибирская 150-200 см</t>
  </si>
  <si>
    <t>Пихта Сибирская 200-250 см</t>
  </si>
  <si>
    <t>Пихта Сибирская 250-300 см</t>
  </si>
  <si>
    <t>дерен элегантиссимо</t>
  </si>
  <si>
    <t>смородина альпийская</t>
  </si>
  <si>
    <t>смородина пигмей</t>
  </si>
  <si>
    <t>лещина пурпурея</t>
  </si>
  <si>
    <t xml:space="preserve">Виноград Девичий </t>
  </si>
  <si>
    <t>мешковина</t>
  </si>
  <si>
    <t>Гортензия метельчатая (Hudrangea paniculata Vanille Fraise)6л бел., роз-бел., малин-бел.,</t>
  </si>
  <si>
    <t>поле</t>
  </si>
  <si>
    <t>Гортензия Бобо</t>
  </si>
  <si>
    <t>Гортензия Вайт Леди</t>
  </si>
  <si>
    <t>Лапчатка голдфингер</t>
  </si>
  <si>
    <t>сирень аккубафолия</t>
  </si>
  <si>
    <t>лапчатка абботсвуд</t>
  </si>
  <si>
    <t>сирень мейера</t>
  </si>
  <si>
    <t>сирень красавица москвы</t>
  </si>
  <si>
    <t>спирея дженпей</t>
  </si>
  <si>
    <t>сирень знамя ленина</t>
  </si>
  <si>
    <t>сирень надежда</t>
  </si>
  <si>
    <t>ива лохолистная серебристая</t>
  </si>
  <si>
    <t>Дерен аурея</t>
  </si>
  <si>
    <t>Крыжовник Африканец</t>
  </si>
  <si>
    <t>Дерен сибирика</t>
  </si>
  <si>
    <t>Пузыреплодник Лютеус</t>
  </si>
  <si>
    <t>Тополь пирамидальный</t>
  </si>
  <si>
    <t>Чубушник Лемуана</t>
  </si>
  <si>
    <t>Чубушник Сноубел</t>
  </si>
  <si>
    <t>Смородина Сибилла</t>
  </si>
  <si>
    <t xml:space="preserve">Смородина Красный Крест </t>
  </si>
  <si>
    <t>Смородина Джон Ван Тетс</t>
  </si>
  <si>
    <t>Смородина Андрейченко</t>
  </si>
  <si>
    <t>Смородина Селеченская</t>
  </si>
  <si>
    <t>Гортензия Мэджикал Везувий</t>
  </si>
  <si>
    <t>Спирея Вангутта</t>
  </si>
  <si>
    <t>Спирея Голд Маунд</t>
  </si>
  <si>
    <t>Ель обыкновенная (Picea abies 40-60 см)</t>
  </si>
  <si>
    <t>черенки</t>
  </si>
  <si>
    <t>выкопка</t>
  </si>
  <si>
    <t>Ива белая (Salix alba 150-200)</t>
  </si>
  <si>
    <t>Ель обыкновенная (Picea abies 300-350) 1 категория</t>
  </si>
  <si>
    <t>Спирея японская  голден принцесс СП25</t>
  </si>
  <si>
    <t>Очиток/седум живучий</t>
  </si>
  <si>
    <t>Спирея японская голдфлэйм</t>
  </si>
  <si>
    <t>Рябина обыкновенная (Sorbus aucuparia 100-150 см)</t>
  </si>
  <si>
    <t>Рябина обыкновенная (Sorbus aucuparia 150-200 см)</t>
  </si>
  <si>
    <t>Рябина обыкновенная кустовая (Sorbus aucuparia 150-200 см)</t>
  </si>
  <si>
    <t>Рябина обыкновенная кустовая (Sorbus aucuparia 100-150 см)</t>
  </si>
  <si>
    <t>Рябина обыкновенная кустовая (Sorbus aucuparia 200-250 см)</t>
  </si>
  <si>
    <t>Очиток Эверса</t>
  </si>
  <si>
    <t>Очиток седум асте</t>
  </si>
  <si>
    <t>Спирея макрофила</t>
  </si>
  <si>
    <t>Спирея иволистная</t>
  </si>
  <si>
    <t>Смородина черная Пигмей</t>
  </si>
  <si>
    <t>Очиток Матрона</t>
  </si>
  <si>
    <t>Очиток дальневосточный</t>
  </si>
  <si>
    <t>Мирикария Даурская</t>
  </si>
  <si>
    <t>Сирень Венгерская 250-300 см (3-4 ветки)</t>
  </si>
  <si>
    <t>Флокс шиловидный</t>
  </si>
  <si>
    <t>Боярышник 150-200</t>
  </si>
  <si>
    <t>Сирень Бюффон</t>
  </si>
  <si>
    <t>Облепиха крушевидная</t>
  </si>
  <si>
    <t>Арония 20-40 см</t>
  </si>
  <si>
    <t>Черемуха Виргинская</t>
  </si>
  <si>
    <t>ящик</t>
  </si>
  <si>
    <t>Форзиция промежуточные</t>
  </si>
  <si>
    <t>Спирея березолистная(тор голд)</t>
  </si>
  <si>
    <t>Гортензия Полар Бир</t>
  </si>
  <si>
    <t>Тимьян обыкновенный</t>
  </si>
  <si>
    <t>Гортензия Пастельгри</t>
  </si>
  <si>
    <t>Гортензия ЛаймЛайт</t>
  </si>
  <si>
    <t>Гортензия Ванила Фрайз</t>
  </si>
  <si>
    <t>Спирея ГолдМаунд</t>
  </si>
  <si>
    <t>спирея голдфонтан</t>
  </si>
  <si>
    <t>спирея березолистная</t>
  </si>
  <si>
    <t>чубушник карликовый</t>
  </si>
  <si>
    <t xml:space="preserve">Рябинник рябинолистный   </t>
  </si>
  <si>
    <t xml:space="preserve">Дерен белый </t>
  </si>
  <si>
    <t>Береза 350-400 см</t>
  </si>
  <si>
    <t>Ель обыкновенная 250-300 1 категория</t>
  </si>
  <si>
    <t>Калина обыкновенная 200-250 см</t>
  </si>
  <si>
    <t>Лох серебристый 70-100</t>
  </si>
  <si>
    <t>Орех Маньчжурский 200-250</t>
  </si>
  <si>
    <t>Вяз крупнолистный 200-250 см</t>
  </si>
  <si>
    <t>Яблоня дичка 250-300 см</t>
  </si>
  <si>
    <t>Яблоня дичка 200-250</t>
  </si>
  <si>
    <t>Ель 150-200 см 2 категория</t>
  </si>
  <si>
    <t>Ель 200-250 см 2 категория</t>
  </si>
  <si>
    <t>Ель 250-300 см 2 категория</t>
  </si>
  <si>
    <t xml:space="preserve">Ель 150-200 см </t>
  </si>
  <si>
    <t>Боярышник обыкновенный</t>
  </si>
  <si>
    <t>пакет</t>
  </si>
  <si>
    <t>Сосна обыкновенная 30-50 см</t>
  </si>
  <si>
    <t>Сосна обыкновенная 100-150 см</t>
  </si>
  <si>
    <t>Пихта Сибирская 300-350 см</t>
  </si>
  <si>
    <t>Ель обыкновенная 200-250 см</t>
  </si>
  <si>
    <t xml:space="preserve">Слива Алтайская </t>
  </si>
  <si>
    <t>Ель обыкновенная 150-200 см</t>
  </si>
  <si>
    <t>Ель обыкновенная 300-350 см</t>
  </si>
  <si>
    <t>Рябинник рябинолистный 100-120</t>
  </si>
  <si>
    <t xml:space="preserve">Бузина </t>
  </si>
  <si>
    <t>Акация 150-200</t>
  </si>
  <si>
    <t>Ива белая 150-200</t>
  </si>
  <si>
    <t>Багульник 100-150 см</t>
  </si>
  <si>
    <t>Береза повислая, бородавчатая 200-250 см</t>
  </si>
  <si>
    <t>Калина гордовина (Viburnum lantana 40-60 С7,5 КП</t>
  </si>
  <si>
    <t>Рябина обыкновенная (Sorbus aucuparia 100-150) СП</t>
  </si>
  <si>
    <t>Рябинник рябинолистный (Sorbaria sorbifolia 20-50) С3 СП25</t>
  </si>
  <si>
    <t>Овсяница сизая Freddy (Festuca glauca Freddy) С3 СП</t>
  </si>
  <si>
    <t>Дерен белый (Cornus alba Elegantissima 40-80) С7,5 КП</t>
  </si>
  <si>
    <t>Рябинник рябиннолистный Sem Р9 СП25</t>
  </si>
  <si>
    <t>Виноград Девичий Р9 СП</t>
  </si>
  <si>
    <t>Виноград Амурский Р9 СП25</t>
  </si>
  <si>
    <t>Бадан толстолистый С7,5 СП25</t>
  </si>
  <si>
    <t>Смородина альпийская (Ribes alpinum) Р9 СП25</t>
  </si>
  <si>
    <t>Кедровый стланик С3 КП</t>
  </si>
  <si>
    <t>Береза повислая, бородавчатая 200-250 см М КП</t>
  </si>
  <si>
    <t>Акация/карагана древовидная (Caragana arborescens 60-100) М КП</t>
  </si>
  <si>
    <t>Рябинник рябинолистный (Sorbaria sorbifolia 100-120) СП25</t>
  </si>
  <si>
    <t>Черемуха виргинская Щуберта 150-170 см КП</t>
  </si>
  <si>
    <t>Клен татарский (Acer tataricum Ginnala 200-250 см) М КП</t>
  </si>
  <si>
    <t>Боярышник (150-200 см) М СП</t>
  </si>
  <si>
    <t>Яблоня ягодная (дичка) (150-200) М КП</t>
  </si>
  <si>
    <t>Боярышник 150-200 см</t>
  </si>
  <si>
    <t>Яблоня ягодная (дичка) 150-200 см</t>
  </si>
  <si>
    <t>Ель колючая (Picea pungens Super Blue NEW) C2,5 20-25 КП</t>
  </si>
  <si>
    <t>Ель колючая (Picea pungens Super Blue Seedling C10 60-80) КП</t>
  </si>
  <si>
    <t>Кедр, 10-15 см сосна кедровая сеянец КП</t>
  </si>
  <si>
    <t>Сосна обыкновеная 100-150 М КП</t>
  </si>
  <si>
    <t>Тополь серебристый пирамидальный ( Populus pyramidalis 150-200 см) С 15 КП</t>
  </si>
  <si>
    <t>Чубушник обыкновенный Philadelphus 20-40 С3 КП</t>
  </si>
  <si>
    <t>Спирея березолистная (Spiraea betulifolia Tor 15-30) С2 КП</t>
  </si>
  <si>
    <t>Очиток (Sedum Matrona) С3 КП</t>
  </si>
  <si>
    <t>Дерен белый Sibirica (Cornus alba 15-30) С2 КП</t>
  </si>
  <si>
    <t>Лисохвост С3 КП</t>
  </si>
  <si>
    <t>Сосна обыкновенная сеянцы 2025 СП</t>
  </si>
  <si>
    <t>Лапчатка кустарниковая (Potentilla fruticosa Abbotswood 50-80) С7,5 СП</t>
  </si>
  <si>
    <t>Лапчатка кустарниковая (Potentilla fruticosa Abbotswood 30-40) С3 СП25</t>
  </si>
  <si>
    <t>Лапчатка кустарниковая (Potentilla fruticosa Red Ace 30-50) С3 КП</t>
  </si>
  <si>
    <t>Лапчатка кустарниковая (Potentilla fruticosa Goldfinger 60-80) С СП23</t>
  </si>
  <si>
    <t>Чубушник обыкновенный Philadelphus 60-80 С7,5 СП</t>
  </si>
  <si>
    <t>Тополь серебристый пирамидальный (Populus pyramidalis 200-250)</t>
  </si>
  <si>
    <t>Багульник 100-150 С КП</t>
  </si>
  <si>
    <t>Черемуха обыкновенная (Prunus padus 100-150) П СП23</t>
  </si>
  <si>
    <t>Боярышник перистонадрезанный 150-200 СП25</t>
  </si>
  <si>
    <t>Тополь серебристый (200-250 см) С20 КП</t>
  </si>
  <si>
    <t>Тополь серебристый пирамидальный (Populus pyramidalis 300-350) Т90 СП</t>
  </si>
  <si>
    <t>Тополь серебристый  300-350 см С СП</t>
  </si>
  <si>
    <t>Береза  обыкновенная (170-220) М КП</t>
  </si>
  <si>
    <t>Черемуха обыкновенная (Prunus padus 300-350) М КП</t>
  </si>
  <si>
    <t>Береза повислая, бородавчатая 150-200 см М КП</t>
  </si>
  <si>
    <t>Ива матсудана (Salix matsudana 300-350) М КП</t>
  </si>
  <si>
    <t>Кедр, сосна кедровая 200-250 см М СП 1 категория</t>
  </si>
  <si>
    <t>Лиственница обыкновенная 350-400 см КП</t>
  </si>
  <si>
    <t>Черемуха виргинская Щуберта (150-200 см) М КП</t>
  </si>
  <si>
    <t>Рябина Рубиновая 150-200 С10 КП</t>
  </si>
  <si>
    <t>Кедр, сосна кедровая 200-250 см КП 2 категория</t>
  </si>
  <si>
    <t>Пихта Сибирская 300-350 см КП</t>
  </si>
  <si>
    <t>Сосна обыкновенная 200-250 см М СП</t>
  </si>
  <si>
    <t>Ель сизая (Picea Glauca 50-100) М СП</t>
  </si>
  <si>
    <t>Тимьян обыкновенный С3 СП25</t>
  </si>
  <si>
    <t>Лилейник (Hemerocallis Crimson Pirate) С3 КП</t>
  </si>
  <si>
    <t>Астильба японская (Astilba Europa) С3 КП (нежн-роз)</t>
  </si>
  <si>
    <t>Астильба японская (Astilba Deutschland) С3 КП (бел)</t>
  </si>
  <si>
    <t>Спирея ниппонская (Spiraea japonica June Brite 20-40) С7,5 КП</t>
  </si>
  <si>
    <t>Яблоня ягодная (дичка) 100-150 см</t>
  </si>
  <si>
    <t xml:space="preserve">Тополь серебристый пирамидальный (Populus pyramidalis 200-250) </t>
  </si>
  <si>
    <t xml:space="preserve">Клен татарский (Acer tataricum Ginnala 200-250 см)                  , </t>
  </si>
  <si>
    <t>Черемуха виргинская Щуберта 150-170 см (3-летка)</t>
  </si>
  <si>
    <t>Сосна обыкновенная 250-300 см</t>
  </si>
  <si>
    <t>Сосна обыкновенная заготовка для Ниваки 1,4-1,7 м</t>
  </si>
  <si>
    <t>Лиственница обыкновенная 350-400 см</t>
  </si>
  <si>
    <t>Клен гиннала 200-250 см</t>
  </si>
  <si>
    <t>Ель обыкновенная ( Picea abies 100-150)</t>
  </si>
  <si>
    <t>Ель обыкновенная ( Picea abies 150-200 см)</t>
  </si>
  <si>
    <t>Ель обыкновенная (Picea abies 50-100 см)</t>
  </si>
  <si>
    <t xml:space="preserve">Сосна обыкновенная 200-250 </t>
  </si>
  <si>
    <t>Вишня войлочная 100-150 см</t>
  </si>
  <si>
    <t>Клен татарский 200-250</t>
  </si>
  <si>
    <t>Яблоня ягодная дичка 250-300 см</t>
  </si>
  <si>
    <t>Тополь серебристый  250-300 см</t>
  </si>
  <si>
    <t>Гортензия метельчатая (Hudrangea paniculata Skyfall) зел-бел, бел., бел-роз.</t>
  </si>
  <si>
    <t>Гортензия метельчатая (Hudrangea paniculata Vanille Fraise) бел., роз-бел., малин-бел.</t>
  </si>
  <si>
    <t>Гортензия метельчатая (Hydrangea paniculata Wim's Red) бел., роз., борд.</t>
  </si>
  <si>
    <t>Гортензия метельчатая (Hydrangea paniculata Magical Fire)6л, ОКС 3/4 ветки, бел., роз., красн.</t>
  </si>
  <si>
    <t>Гортензия метельчатая (Hydrangea paniculata Silver Dollar), бел.</t>
  </si>
  <si>
    <t>Гортензия метельчатая (Hydrangea paniculata Fraise Melba) бел., роз.</t>
  </si>
  <si>
    <t>Гортензия метельчатая (Hydrangea paniculata Touch of pink BR 2-3 tak)) бел., роз-малин.</t>
  </si>
  <si>
    <t>Гортензия метельчатая (Hydrangea paniculata Sugar Rush BR 4-6) бел., св-роз.</t>
  </si>
  <si>
    <t>Гортензия метельчатая (Hudrangea paniculata Little Spooky), зел., зел.-бел.</t>
  </si>
  <si>
    <t>Гортензия метельчатая (Hudrangea paniculata White Lady) бел., бел-роз.</t>
  </si>
  <si>
    <t>Гортензия метельчатая (Hudrangea paniculata Bobo 40-60см), бел.6л</t>
  </si>
  <si>
    <t>Гортензия в ассортименте (М)</t>
  </si>
  <si>
    <t>Гортензия Метельчатая (Hydrangea paniculata Selection 3-4 ветки), бел., роз.</t>
  </si>
  <si>
    <t>Гортензия метельчатая (Hudrangea paniculata Cotton Cream) крем.</t>
  </si>
  <si>
    <t>Гортензия метельчатая (Hydrangea paniculata Bonfire) бел-роз., красн.</t>
  </si>
  <si>
    <t>Гортензия метельчатая (Hudrangea paniculata Bombshell BR 0+1+1 3-4 tak)</t>
  </si>
  <si>
    <t>Гортензия метельчатая (Hudrangea paniculata Limelight BR 40-60 0 1 2-3 tak) зел., бел., бел-роз.</t>
  </si>
  <si>
    <t>Гортензия метельчатая (Hudrangea paniculata Diamand Rouge) бел., роз., красн.</t>
  </si>
  <si>
    <t>Гортензия метельчатая (Hydrangea paniculata Pastelgree) бел-зел., бел-зел-роз.</t>
  </si>
  <si>
    <t>Сосна обыкновенная 50-100 см</t>
  </si>
  <si>
    <t>Береза повислая 150-200 см</t>
  </si>
  <si>
    <t>Акация/карагана древовидная 100-150 см</t>
  </si>
  <si>
    <t>Рябина обыкновенная кустовая (Sorbus aucuparia 350-400 см)</t>
  </si>
  <si>
    <t xml:space="preserve">Пузыреплодник калинолистный (Physocarpus opulifolius 125-150 см) </t>
  </si>
  <si>
    <t>Дерен белый Sibirica (Cornus alba Sibirica) ОКС</t>
  </si>
  <si>
    <t>Пузыреплодник калинолистный (Physocarpus opulifolius Red Baron BR 40-60 0+1+1)</t>
  </si>
  <si>
    <t>Береза бородавчатая 200-250 см</t>
  </si>
  <si>
    <t>Спирея японская (Spiraea japonica Golden Princess 20-40) С3 КП</t>
  </si>
  <si>
    <t>Актинидия женская</t>
  </si>
  <si>
    <t>Гортензия Вимс Рэд</t>
  </si>
  <si>
    <t>Калина бульденеж</t>
  </si>
  <si>
    <t>Предполагаемая цена реализации в Р9 от 500 шт</t>
  </si>
  <si>
    <t>Предполагаемая цена реализации в Р9 от 1000 шт</t>
  </si>
  <si>
    <t>Тополь серебристый</t>
  </si>
  <si>
    <t>Виноград амурский</t>
  </si>
  <si>
    <t>Кизильник</t>
  </si>
  <si>
    <t>Пузыреплодник андре</t>
  </si>
  <si>
    <t>Пузыреплодник дартс голд</t>
  </si>
  <si>
    <t>Пузыреплодник шух</t>
  </si>
  <si>
    <t>Рябинник сэм</t>
  </si>
  <si>
    <t>&gt;&gt;&gt; Условия работы &lt;&lt;&lt;</t>
  </si>
  <si>
    <t>Клиент ФИО</t>
  </si>
  <si>
    <t>с условиями работы ознакомлен</t>
  </si>
  <si>
    <t>Телефон</t>
  </si>
  <si>
    <t>Город/адрес</t>
  </si>
  <si>
    <t>Миниимальный единоразовый заказ:</t>
  </si>
  <si>
    <t>Дата заказа</t>
  </si>
  <si>
    <t>Кратность заказа 24 шт. минимальная сумма заказа 20 000р.</t>
  </si>
  <si>
    <t>Оплата 100%</t>
  </si>
  <si>
    <t>Транспортировочная тара оплачивается отдельно по факту сборки заказа</t>
  </si>
  <si>
    <t>Прайс не полный, ассортимент и стоимость меняется еженедельно</t>
  </si>
  <si>
    <t xml:space="preserve">НАИМЕНОВАНИЕ </t>
  </si>
  <si>
    <t>Горшок</t>
  </si>
  <si>
    <t>*</t>
  </si>
  <si>
    <t xml:space="preserve">Акация/карагана древовидная                       </t>
  </si>
  <si>
    <t>Гортензия Лайм Лайт</t>
  </si>
  <si>
    <t xml:space="preserve">Жимолость </t>
  </si>
  <si>
    <t xml:space="preserve">Ива белая (Salix alba)                                                                                                                                                                                              </t>
  </si>
  <si>
    <t>Ива лохолистная серебристая</t>
  </si>
  <si>
    <t xml:space="preserve">Ива матсудана </t>
  </si>
  <si>
    <t xml:space="preserve">Ива нана (Salix nana)                                </t>
  </si>
  <si>
    <t>Клематис</t>
  </si>
  <si>
    <t>Лапчатка абботсвуд</t>
  </si>
  <si>
    <t>Очиток Камчатский</t>
  </si>
  <si>
    <t>Очиток едкий</t>
  </si>
  <si>
    <t>Пузыреплодник Андре</t>
  </si>
  <si>
    <t>Пузыреплодник Дартс Голд</t>
  </si>
  <si>
    <t>Пузыреплодник Шух</t>
  </si>
  <si>
    <t>Рябинник рябиннолистный</t>
  </si>
  <si>
    <t>Рябинник рябиннолистный Sem</t>
  </si>
  <si>
    <t>Cирень Аккубофолия</t>
  </si>
  <si>
    <t xml:space="preserve">Сирень Венгерская </t>
  </si>
  <si>
    <t>Cирень Знамя Ленина</t>
  </si>
  <si>
    <t>Сирень Красавица Москвы</t>
  </si>
  <si>
    <t>Сирень Мейера</t>
  </si>
  <si>
    <t>Сирень Надежда</t>
  </si>
  <si>
    <t>Смородина альпийская</t>
  </si>
  <si>
    <t>Смородина красная</t>
  </si>
  <si>
    <t>Смородина пигмей</t>
  </si>
  <si>
    <t>Спирея березолистная</t>
  </si>
  <si>
    <t>Спирея голден принцесс</t>
  </si>
  <si>
    <t>Спирея голдфлэйм</t>
  </si>
  <si>
    <t>Спирея грефшейм</t>
  </si>
  <si>
    <t>Спирея дженпей</t>
  </si>
  <si>
    <t>Тимьян/чебрец</t>
  </si>
  <si>
    <t>ЦЕНА руб. при заказае до 500 шт</t>
  </si>
  <si>
    <t>Сумма заказа до 500 шт</t>
  </si>
  <si>
    <t>Сумма заказа от 500 шт</t>
  </si>
  <si>
    <t>ЗАКАЗ от 500 шт</t>
  </si>
  <si>
    <t>Заказ до 500 шт</t>
  </si>
  <si>
    <t>нет</t>
  </si>
  <si>
    <t>Дерен элегантиссима</t>
  </si>
  <si>
    <t>Спирея Макрофила</t>
  </si>
  <si>
    <t>Отгрузка с      1 сентября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</si>
</sst>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2F2C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6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1" applyNumberFormat="1" applyFont="1" applyFill="1" applyBorder="1" applyAlignment="1">
      <alignment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3" fillId="5" borderId="1" xfId="1" applyNumberFormat="1" applyFont="1" applyFill="1" applyBorder="1" applyAlignment="1">
      <alignment wrapText="1"/>
    </xf>
    <xf numFmtId="1" fontId="3" fillId="5" borderId="1" xfId="1" applyNumberFormat="1" applyFont="1" applyFill="1" applyBorder="1" applyAlignment="1">
      <alignment horizontal="center"/>
    </xf>
    <xf numFmtId="4" fontId="3" fillId="5" borderId="1" xfId="1" applyNumberFormat="1" applyFont="1" applyFill="1" applyBorder="1" applyAlignment="1"/>
    <xf numFmtId="2" fontId="3" fillId="5" borderId="1" xfId="1" applyNumberFormat="1" applyFont="1" applyFill="1" applyBorder="1" applyAlignment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1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/>
    <xf numFmtId="0" fontId="0" fillId="0" borderId="2" xfId="0" applyBorder="1"/>
    <xf numFmtId="0" fontId="0" fillId="0" borderId="1" xfId="0" applyNumberFormat="1" applyFont="1" applyBorder="1" applyAlignment="1">
      <alignment vertical="top" wrapText="1"/>
    </xf>
    <xf numFmtId="0" fontId="0" fillId="5" borderId="2" xfId="0" applyFill="1" applyBorder="1"/>
    <xf numFmtId="0" fontId="3" fillId="0" borderId="1" xfId="2" applyNumberFormat="1" applyFont="1" applyBorder="1" applyAlignment="1">
      <alignment wrapText="1"/>
    </xf>
    <xf numFmtId="0" fontId="3" fillId="0" borderId="1" xfId="3" applyNumberFormat="1" applyFont="1" applyBorder="1" applyAlignment="1">
      <alignment wrapText="1"/>
    </xf>
    <xf numFmtId="0" fontId="3" fillId="0" borderId="1" xfId="5" applyNumberFormat="1" applyFont="1" applyBorder="1" applyAlignment="1">
      <alignment wrapText="1"/>
    </xf>
    <xf numFmtId="0" fontId="3" fillId="3" borderId="1" xfId="4" applyNumberFormat="1" applyFont="1" applyFill="1" applyBorder="1" applyAlignment="1">
      <alignment vertical="top" wrapText="1"/>
    </xf>
    <xf numFmtId="1" fontId="0" fillId="0" borderId="1" xfId="0" applyNumberFormat="1" applyFont="1" applyBorder="1" applyAlignment="1">
      <alignment vertical="top"/>
    </xf>
    <xf numFmtId="0" fontId="3" fillId="0" borderId="1" xfId="6" applyNumberFormat="1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7" applyFont="1" applyFill="1" applyAlignment="1" applyProtection="1">
      <alignment horizontal="right"/>
      <protection locked="0"/>
    </xf>
    <xf numFmtId="0" fontId="9" fillId="0" borderId="0" xfId="0" applyFont="1"/>
    <xf numFmtId="2" fontId="10" fillId="0" borderId="2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1" fillId="0" borderId="0" xfId="8" applyFont="1" applyAlignment="1" applyProtection="1">
      <alignment horizontal="right"/>
      <protection locked="0"/>
    </xf>
    <xf numFmtId="1" fontId="12" fillId="7" borderId="4" xfId="8" applyNumberFormat="1" applyFont="1" applyFill="1" applyBorder="1" applyAlignment="1" applyProtection="1">
      <alignment horizontal="center" vertical="center"/>
      <protection locked="0"/>
    </xf>
    <xf numFmtId="2" fontId="10" fillId="0" borderId="5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/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0" fillId="0" borderId="7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/>
    <xf numFmtId="0" fontId="0" fillId="0" borderId="0" xfId="0" applyAlignment="1">
      <alignment horizontal="left"/>
    </xf>
    <xf numFmtId="0" fontId="15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3" fillId="5" borderId="1" xfId="1" applyNumberFormat="1" applyFont="1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12" fillId="7" borderId="0" xfId="8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</cellXfs>
  <cellStyles count="9">
    <cellStyle name="Гиперссылка 2" xfId="7"/>
    <cellStyle name="Обычный" xfId="0" builtinId="0"/>
    <cellStyle name="Обычный 2 2 3 2" xfId="8"/>
    <cellStyle name="Обычный_2025" xfId="4"/>
    <cellStyle name="Обычный_Лист1" xfId="2"/>
    <cellStyle name="Обычный_Лист3" xfId="5"/>
    <cellStyle name="Обычный_Лист4" xfId="3"/>
    <cellStyle name="Обычный_Лист5" xfId="6"/>
    <cellStyle name="Обычный_май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1</xdr:col>
      <xdr:colOff>0</xdr:colOff>
      <xdr:row>3</xdr:row>
      <xdr:rowOff>390525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E6E9E05-F941-4AAF-A9EB-8BA6486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"/>
          <a:ext cx="3343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241"/>
  <sheetViews>
    <sheetView workbookViewId="0">
      <selection activeCell="A172" sqref="A172"/>
    </sheetView>
  </sheetViews>
  <sheetFormatPr defaultRowHeight="15" x14ac:dyDescent="0.25"/>
  <cols>
    <col min="1" max="1" width="65.140625" customWidth="1"/>
    <col min="2" max="2" width="19.7109375" customWidth="1"/>
    <col min="4" max="17" width="0" hidden="1" customWidth="1"/>
    <col min="19" max="19" width="13.28515625" style="5" customWidth="1"/>
    <col min="20" max="20" width="17.7109375" style="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1" t="s">
        <v>16</v>
      </c>
      <c r="R1" s="37" t="s">
        <v>17</v>
      </c>
      <c r="S1" s="38" t="s">
        <v>268</v>
      </c>
      <c r="T1" s="39" t="s">
        <v>269</v>
      </c>
    </row>
    <row r="2" spans="1:20" hidden="1" x14ac:dyDescent="0.25">
      <c r="A2" s="10" t="s">
        <v>157</v>
      </c>
      <c r="B2" s="10" t="s">
        <v>33</v>
      </c>
      <c r="C2" s="11">
        <v>15</v>
      </c>
      <c r="D2" s="11" t="s">
        <v>34</v>
      </c>
      <c r="E2" s="10"/>
      <c r="F2" s="10"/>
      <c r="G2" s="10">
        <v>0.83</v>
      </c>
      <c r="H2" s="10">
        <v>3.3000000000000002E-2</v>
      </c>
      <c r="I2" s="10">
        <v>3.0000000000000001E-3</v>
      </c>
      <c r="J2" s="10">
        <v>1</v>
      </c>
      <c r="K2" s="10">
        <v>11.45</v>
      </c>
      <c r="L2" s="10">
        <v>154</v>
      </c>
      <c r="M2" s="10">
        <v>37.549999999999997</v>
      </c>
      <c r="N2" s="10">
        <f>G2*C2*30</f>
        <v>373.5</v>
      </c>
      <c r="O2" s="10">
        <f t="shared" ref="O2:O33" si="0">H2*C2*0.9</f>
        <v>0.44550000000000001</v>
      </c>
      <c r="P2" s="10">
        <f>I2*C2*30</f>
        <v>1.3499999999999999</v>
      </c>
      <c r="Q2" s="10">
        <f t="shared" ref="Q2:Q33" si="1">M2+(L2*P2)+(K2*O2)+J2*N2</f>
        <v>624.05097499999999</v>
      </c>
      <c r="R2" s="10">
        <f>Q2/C2+M2+150</f>
        <v>229.15339833333331</v>
      </c>
      <c r="S2"/>
      <c r="T2"/>
    </row>
    <row r="3" spans="1:20" hidden="1" x14ac:dyDescent="0.25">
      <c r="A3" s="5" t="s">
        <v>25</v>
      </c>
      <c r="B3" s="12" t="s">
        <v>19</v>
      </c>
      <c r="C3" s="7">
        <v>330</v>
      </c>
      <c r="D3" s="7" t="s">
        <v>26</v>
      </c>
      <c r="E3" s="12" t="s">
        <v>21</v>
      </c>
      <c r="F3" s="5"/>
      <c r="G3" s="5">
        <v>0.83</v>
      </c>
      <c r="H3" s="5">
        <v>3.3000000000000002E-2</v>
      </c>
      <c r="I3" s="5">
        <v>3.0000000000000001E-3</v>
      </c>
      <c r="J3" s="5">
        <v>1</v>
      </c>
      <c r="K3" s="5">
        <v>11.45</v>
      </c>
      <c r="L3" s="5">
        <v>154</v>
      </c>
      <c r="M3" s="5">
        <v>10.23</v>
      </c>
      <c r="N3" s="9">
        <f>G3*C3*0.9</f>
        <v>246.51</v>
      </c>
      <c r="O3" s="9">
        <f t="shared" si="0"/>
        <v>9.8010000000000002</v>
      </c>
      <c r="P3" s="9">
        <f>I3*C3*0.9</f>
        <v>0.89100000000000001</v>
      </c>
      <c r="Q3" s="5">
        <f t="shared" si="1"/>
        <v>506.17544999999996</v>
      </c>
      <c r="R3" s="5">
        <f>Q3/C3</f>
        <v>1.5338649999999998</v>
      </c>
      <c r="S3"/>
      <c r="T3"/>
    </row>
    <row r="4" spans="1:20" hidden="1" x14ac:dyDescent="0.25">
      <c r="A4" s="22" t="s">
        <v>173</v>
      </c>
      <c r="B4" s="22" t="s">
        <v>33</v>
      </c>
      <c r="C4" s="23">
        <v>50</v>
      </c>
      <c r="D4" s="23"/>
      <c r="E4" s="22"/>
      <c r="F4" s="22"/>
      <c r="G4" s="22">
        <v>0.83</v>
      </c>
      <c r="H4" s="22">
        <v>3.3000000000000002E-2</v>
      </c>
      <c r="I4" s="22">
        <v>3.0000000000000001E-3</v>
      </c>
      <c r="J4" s="22">
        <v>1</v>
      </c>
      <c r="K4" s="22">
        <v>11.45</v>
      </c>
      <c r="L4" s="22">
        <v>154</v>
      </c>
      <c r="M4" s="22">
        <v>37.549999999999997</v>
      </c>
      <c r="N4" s="22">
        <f t="shared" ref="N4:N35" si="2">G4*C4*30</f>
        <v>1245</v>
      </c>
      <c r="O4" s="22">
        <f t="shared" si="0"/>
        <v>1.4850000000000001</v>
      </c>
      <c r="P4" s="22">
        <f t="shared" ref="P4:P35" si="3">I4*C4*30</f>
        <v>4.5</v>
      </c>
      <c r="Q4" s="22">
        <f t="shared" si="1"/>
        <v>1992.5532499999999</v>
      </c>
      <c r="R4" s="22">
        <f>Q4/C4+M4+800</f>
        <v>877.40106500000002</v>
      </c>
      <c r="S4"/>
      <c r="T4"/>
    </row>
    <row r="5" spans="1:20" hidden="1" x14ac:dyDescent="0.25">
      <c r="A5" s="5" t="s">
        <v>258</v>
      </c>
      <c r="B5" s="10" t="s">
        <v>33</v>
      </c>
      <c r="C5" s="7">
        <v>30</v>
      </c>
      <c r="D5" s="7"/>
      <c r="E5" s="5"/>
      <c r="F5" s="5"/>
      <c r="G5" s="12">
        <v>0.83</v>
      </c>
      <c r="H5" s="12">
        <v>3.3000000000000002E-2</v>
      </c>
      <c r="I5" s="12">
        <v>3.0000000000000001E-3</v>
      </c>
      <c r="J5" s="12">
        <v>1</v>
      </c>
      <c r="K5" s="12">
        <v>11.45</v>
      </c>
      <c r="L5" s="12">
        <v>154</v>
      </c>
      <c r="M5" s="12"/>
      <c r="N5" s="12">
        <f t="shared" si="2"/>
        <v>747</v>
      </c>
      <c r="O5" s="12">
        <f t="shared" si="0"/>
        <v>0.89100000000000001</v>
      </c>
      <c r="P5" s="12">
        <f t="shared" si="3"/>
        <v>2.6999999999999997</v>
      </c>
      <c r="Q5" s="12">
        <f t="shared" si="1"/>
        <v>1173.0019499999999</v>
      </c>
      <c r="R5" s="12">
        <f>Q5/C5+M5+450</f>
        <v>489.10006499999997</v>
      </c>
      <c r="S5"/>
      <c r="T5"/>
    </row>
    <row r="6" spans="1:20" x14ac:dyDescent="0.25">
      <c r="A6" s="10" t="s">
        <v>265</v>
      </c>
      <c r="B6" s="10" t="s">
        <v>44</v>
      </c>
      <c r="C6" s="11">
        <v>96</v>
      </c>
      <c r="D6" s="11" t="s">
        <v>45</v>
      </c>
      <c r="E6" s="10"/>
      <c r="F6" s="10"/>
      <c r="G6" s="10">
        <v>0.83</v>
      </c>
      <c r="H6" s="10">
        <v>3.3000000000000002E-2</v>
      </c>
      <c r="I6" s="10">
        <v>3.0000000000000001E-3</v>
      </c>
      <c r="J6" s="10">
        <v>1</v>
      </c>
      <c r="K6" s="10">
        <v>11.45</v>
      </c>
      <c r="L6" s="10">
        <v>154</v>
      </c>
      <c r="M6" s="10">
        <v>77.2</v>
      </c>
      <c r="N6" s="10">
        <f t="shared" si="2"/>
        <v>2390.3999999999996</v>
      </c>
      <c r="O6" s="10">
        <f t="shared" si="0"/>
        <v>2.8512000000000004</v>
      </c>
      <c r="P6" s="10">
        <f t="shared" si="3"/>
        <v>8.64</v>
      </c>
      <c r="Q6" s="10">
        <f t="shared" si="1"/>
        <v>3830.8062399999999</v>
      </c>
      <c r="R6" s="24">
        <f>Q6/C6</f>
        <v>39.904231666666668</v>
      </c>
      <c r="S6" s="5">
        <f>R6*5</f>
        <v>199.52115833333335</v>
      </c>
      <c r="T6" s="5">
        <f>R6*3</f>
        <v>119.712695</v>
      </c>
    </row>
    <row r="7" spans="1:20" hidden="1" x14ac:dyDescent="0.25">
      <c r="A7" s="5" t="s">
        <v>118</v>
      </c>
      <c r="B7" s="5"/>
      <c r="C7" s="7">
        <v>30</v>
      </c>
      <c r="D7" s="7">
        <v>10</v>
      </c>
      <c r="E7" s="5"/>
      <c r="F7" s="5"/>
      <c r="G7" s="12">
        <v>0.83</v>
      </c>
      <c r="H7" s="12">
        <v>3.3000000000000002E-2</v>
      </c>
      <c r="I7" s="12">
        <v>3.0000000000000001E-3</v>
      </c>
      <c r="J7" s="12">
        <v>1</v>
      </c>
      <c r="K7" s="12">
        <v>11.45</v>
      </c>
      <c r="L7" s="12">
        <v>154</v>
      </c>
      <c r="M7" s="12">
        <v>37.549999999999997</v>
      </c>
      <c r="N7" s="12">
        <f t="shared" si="2"/>
        <v>747</v>
      </c>
      <c r="O7" s="12">
        <f t="shared" si="0"/>
        <v>0.89100000000000001</v>
      </c>
      <c r="P7" s="12">
        <f t="shared" si="3"/>
        <v>2.6999999999999997</v>
      </c>
      <c r="Q7" s="12">
        <f t="shared" si="1"/>
        <v>1210.55195</v>
      </c>
      <c r="R7" s="12">
        <f>Q7/C7+M7+270</f>
        <v>347.90173166666665</v>
      </c>
      <c r="S7"/>
      <c r="T7"/>
    </row>
    <row r="8" spans="1:20" hidden="1" x14ac:dyDescent="0.25">
      <c r="A8" s="10" t="s">
        <v>219</v>
      </c>
      <c r="B8" s="10"/>
      <c r="C8" s="11">
        <v>128</v>
      </c>
      <c r="D8" s="11"/>
      <c r="E8" s="10"/>
      <c r="F8" s="10"/>
      <c r="G8" s="10">
        <v>0.83</v>
      </c>
      <c r="H8" s="10">
        <v>3.3000000000000002E-2</v>
      </c>
      <c r="I8" s="10">
        <v>3.0000000000000001E-3</v>
      </c>
      <c r="J8" s="10">
        <v>1</v>
      </c>
      <c r="K8" s="10">
        <v>11.45</v>
      </c>
      <c r="L8" s="10">
        <v>154</v>
      </c>
      <c r="M8" s="10">
        <v>37.549999999999997</v>
      </c>
      <c r="N8" s="10">
        <f t="shared" si="2"/>
        <v>3187.2</v>
      </c>
      <c r="O8" s="10">
        <f t="shared" si="0"/>
        <v>3.8016000000000001</v>
      </c>
      <c r="P8" s="10">
        <f t="shared" si="3"/>
        <v>11.52</v>
      </c>
      <c r="Q8" s="10">
        <f t="shared" si="1"/>
        <v>5042.3583199999994</v>
      </c>
      <c r="R8" s="10">
        <f>Q8/C8+M8+2200</f>
        <v>2276.9434243750002</v>
      </c>
      <c r="S8"/>
      <c r="T8"/>
    </row>
    <row r="9" spans="1:20" hidden="1" x14ac:dyDescent="0.25">
      <c r="A9" s="10" t="s">
        <v>218</v>
      </c>
      <c r="B9" s="10"/>
      <c r="C9" s="11">
        <v>148</v>
      </c>
      <c r="D9" s="11"/>
      <c r="E9" s="10"/>
      <c r="F9" s="10"/>
      <c r="G9" s="10">
        <v>0.83</v>
      </c>
      <c r="H9" s="10">
        <v>3.3000000000000002E-2</v>
      </c>
      <c r="I9" s="10">
        <v>3.0000000000000001E-3</v>
      </c>
      <c r="J9" s="10">
        <v>1</v>
      </c>
      <c r="K9" s="10">
        <v>11.45</v>
      </c>
      <c r="L9" s="10">
        <v>154</v>
      </c>
      <c r="M9" s="10">
        <v>37.549999999999997</v>
      </c>
      <c r="N9" s="10">
        <f t="shared" si="2"/>
        <v>3685.2</v>
      </c>
      <c r="O9" s="10">
        <f t="shared" si="0"/>
        <v>4.3956000000000008</v>
      </c>
      <c r="P9" s="10">
        <f t="shared" si="3"/>
        <v>13.32</v>
      </c>
      <c r="Q9" s="10">
        <f t="shared" si="1"/>
        <v>5824.3596200000002</v>
      </c>
      <c r="R9" s="10">
        <f>Q9/C9+M9+2200</f>
        <v>2276.9037812162164</v>
      </c>
      <c r="S9"/>
      <c r="T9"/>
    </row>
    <row r="10" spans="1:20" hidden="1" x14ac:dyDescent="0.25">
      <c r="A10" s="10" t="s">
        <v>198</v>
      </c>
      <c r="B10" s="10" t="s">
        <v>33</v>
      </c>
      <c r="C10" s="11">
        <v>40</v>
      </c>
      <c r="D10" s="11"/>
      <c r="E10" s="10"/>
      <c r="F10" s="10"/>
      <c r="G10" s="10">
        <v>0.83</v>
      </c>
      <c r="H10" s="10">
        <v>3.3000000000000002E-2</v>
      </c>
      <c r="I10" s="10">
        <v>3.0000000000000001E-3</v>
      </c>
      <c r="J10" s="10">
        <v>1</v>
      </c>
      <c r="K10" s="10">
        <v>11.45</v>
      </c>
      <c r="L10" s="10">
        <v>154</v>
      </c>
      <c r="M10" s="10">
        <v>37.549999999999997</v>
      </c>
      <c r="N10" s="10">
        <f t="shared" si="2"/>
        <v>995.99999999999989</v>
      </c>
      <c r="O10" s="10">
        <f t="shared" si="0"/>
        <v>1.1880000000000002</v>
      </c>
      <c r="P10" s="10">
        <f t="shared" si="3"/>
        <v>3.5999999999999996</v>
      </c>
      <c r="Q10" s="10">
        <f t="shared" si="1"/>
        <v>1601.5526</v>
      </c>
      <c r="R10" s="10">
        <f>Q10/C10+M10+2200</f>
        <v>2277.5888150000001</v>
      </c>
      <c r="S10"/>
      <c r="T10"/>
    </row>
    <row r="11" spans="1:20" hidden="1" x14ac:dyDescent="0.25">
      <c r="A11" s="22" t="s">
        <v>159</v>
      </c>
      <c r="B11" s="22" t="s">
        <v>33</v>
      </c>
      <c r="C11" s="23">
        <v>64</v>
      </c>
      <c r="D11" s="23"/>
      <c r="E11" s="22"/>
      <c r="F11" s="22"/>
      <c r="G11" s="22">
        <v>0.83</v>
      </c>
      <c r="H11" s="22">
        <v>3.3000000000000002E-2</v>
      </c>
      <c r="I11" s="22">
        <v>3.0000000000000001E-3</v>
      </c>
      <c r="J11" s="22">
        <v>1</v>
      </c>
      <c r="K11" s="22">
        <v>11.45</v>
      </c>
      <c r="L11" s="22">
        <v>154</v>
      </c>
      <c r="M11" s="22">
        <v>37.549999999999997</v>
      </c>
      <c r="N11" s="22">
        <f t="shared" si="2"/>
        <v>1593.6</v>
      </c>
      <c r="O11" s="22">
        <f t="shared" si="0"/>
        <v>1.9008</v>
      </c>
      <c r="P11" s="22">
        <f t="shared" si="3"/>
        <v>5.76</v>
      </c>
      <c r="Q11" s="22">
        <f t="shared" si="1"/>
        <v>2539.9541599999998</v>
      </c>
      <c r="R11" s="22">
        <f>Q11/C11+M11+150</f>
        <v>227.23678375</v>
      </c>
      <c r="S11"/>
      <c r="T11"/>
    </row>
    <row r="12" spans="1:20" hidden="1" x14ac:dyDescent="0.25">
      <c r="A12" s="22" t="s">
        <v>169</v>
      </c>
      <c r="B12" s="22"/>
      <c r="C12" s="23">
        <v>44</v>
      </c>
      <c r="D12" s="23"/>
      <c r="E12" s="22"/>
      <c r="F12" s="22"/>
      <c r="G12" s="22">
        <v>0.83</v>
      </c>
      <c r="H12" s="22">
        <v>3.3000000000000002E-2</v>
      </c>
      <c r="I12" s="22">
        <v>3.0000000000000001E-3</v>
      </c>
      <c r="J12" s="22">
        <v>1</v>
      </c>
      <c r="K12" s="22">
        <v>11.45</v>
      </c>
      <c r="L12" s="22">
        <v>154</v>
      </c>
      <c r="M12" s="22">
        <v>37.549999999999997</v>
      </c>
      <c r="N12" s="22">
        <f t="shared" si="2"/>
        <v>1095.5999999999999</v>
      </c>
      <c r="O12" s="22">
        <f t="shared" si="0"/>
        <v>1.3068</v>
      </c>
      <c r="P12" s="22">
        <f t="shared" si="3"/>
        <v>3.96</v>
      </c>
      <c r="Q12" s="22">
        <f t="shared" si="1"/>
        <v>1757.9528599999999</v>
      </c>
      <c r="R12" s="22">
        <f>Q12/C12+M12+49</f>
        <v>126.50347409090909</v>
      </c>
      <c r="S12"/>
      <c r="T12"/>
    </row>
    <row r="13" spans="1:20" hidden="1" x14ac:dyDescent="0.25">
      <c r="A13" s="10" t="s">
        <v>204</v>
      </c>
      <c r="B13" s="10" t="s">
        <v>33</v>
      </c>
      <c r="C13" s="11">
        <v>20</v>
      </c>
      <c r="D13" s="11"/>
      <c r="E13" s="10"/>
      <c r="F13" s="10"/>
      <c r="G13" s="10">
        <v>0.83</v>
      </c>
      <c r="H13" s="10">
        <v>3.3000000000000002E-2</v>
      </c>
      <c r="I13" s="10">
        <v>3.0000000000000001E-3</v>
      </c>
      <c r="J13" s="10">
        <v>1</v>
      </c>
      <c r="K13" s="10">
        <v>11.45</v>
      </c>
      <c r="L13" s="10">
        <v>154</v>
      </c>
      <c r="M13" s="10">
        <v>37.549999999999997</v>
      </c>
      <c r="N13" s="10">
        <f t="shared" si="2"/>
        <v>497.99999999999994</v>
      </c>
      <c r="O13" s="10">
        <f t="shared" si="0"/>
        <v>0.59400000000000008</v>
      </c>
      <c r="P13" s="10">
        <f t="shared" si="3"/>
        <v>1.7999999999999998</v>
      </c>
      <c r="Q13" s="10">
        <f t="shared" si="1"/>
        <v>819.55129999999997</v>
      </c>
      <c r="R13" s="10">
        <f>Q13/C13+M13+2200</f>
        <v>2278.5275649999999</v>
      </c>
      <c r="S13"/>
      <c r="T13"/>
    </row>
    <row r="14" spans="1:20" hidden="1" x14ac:dyDescent="0.25">
      <c r="A14" s="10" t="s">
        <v>134</v>
      </c>
      <c r="B14" s="10" t="s">
        <v>33</v>
      </c>
      <c r="C14" s="11">
        <v>30</v>
      </c>
      <c r="D14" s="11" t="s">
        <v>34</v>
      </c>
      <c r="E14" s="10"/>
      <c r="F14" s="10"/>
      <c r="G14" s="10">
        <v>0.83</v>
      </c>
      <c r="H14" s="10">
        <v>3.3000000000000002E-2</v>
      </c>
      <c r="I14" s="10">
        <v>3.0000000000000001E-3</v>
      </c>
      <c r="J14" s="10">
        <v>1</v>
      </c>
      <c r="K14" s="10">
        <v>11.45</v>
      </c>
      <c r="L14" s="10">
        <v>154</v>
      </c>
      <c r="M14" s="10"/>
      <c r="N14" s="10">
        <f t="shared" si="2"/>
        <v>747</v>
      </c>
      <c r="O14" s="10">
        <f t="shared" si="0"/>
        <v>0.89100000000000001</v>
      </c>
      <c r="P14" s="10">
        <f t="shared" si="3"/>
        <v>2.6999999999999997</v>
      </c>
      <c r="Q14" s="10">
        <f t="shared" si="1"/>
        <v>1173.0019499999999</v>
      </c>
      <c r="R14" s="10">
        <f>Q14/C14+M14+9</f>
        <v>48.100064999999994</v>
      </c>
      <c r="S14"/>
      <c r="T14"/>
    </row>
    <row r="15" spans="1:20" hidden="1" x14ac:dyDescent="0.25">
      <c r="A15" s="5" t="s">
        <v>263</v>
      </c>
      <c r="B15" s="10" t="s">
        <v>33</v>
      </c>
      <c r="C15" s="7">
        <v>25</v>
      </c>
      <c r="D15" s="7" t="s">
        <v>63</v>
      </c>
      <c r="E15" s="5"/>
      <c r="F15" s="5"/>
      <c r="G15" s="12">
        <v>0.83</v>
      </c>
      <c r="H15" s="12">
        <v>3.3000000000000002E-2</v>
      </c>
      <c r="I15" s="12">
        <v>3.0000000000000001E-3</v>
      </c>
      <c r="J15" s="12">
        <v>1</v>
      </c>
      <c r="K15" s="12">
        <v>11.45</v>
      </c>
      <c r="L15" s="12">
        <v>154</v>
      </c>
      <c r="M15" s="12"/>
      <c r="N15" s="12">
        <f t="shared" si="2"/>
        <v>622.5</v>
      </c>
      <c r="O15" s="12">
        <f t="shared" si="0"/>
        <v>0.74250000000000005</v>
      </c>
      <c r="P15" s="12">
        <f t="shared" si="3"/>
        <v>2.25</v>
      </c>
      <c r="Q15" s="12">
        <f t="shared" si="1"/>
        <v>977.50162499999999</v>
      </c>
      <c r="R15" s="12">
        <f>Q15/C15+M15+1.9</f>
        <v>41.000064999999999</v>
      </c>
      <c r="S15"/>
      <c r="T15"/>
    </row>
    <row r="16" spans="1:20" hidden="1" x14ac:dyDescent="0.25">
      <c r="A16" s="5" t="s">
        <v>257</v>
      </c>
      <c r="B16" s="10" t="s">
        <v>33</v>
      </c>
      <c r="C16" s="7">
        <v>4</v>
      </c>
      <c r="D16" s="7"/>
      <c r="E16" s="5"/>
      <c r="F16" s="5"/>
      <c r="G16" s="12">
        <v>0.83</v>
      </c>
      <c r="H16" s="12">
        <v>3.3000000000000002E-2</v>
      </c>
      <c r="I16" s="12">
        <v>3.0000000000000001E-3</v>
      </c>
      <c r="J16" s="12">
        <v>1</v>
      </c>
      <c r="K16" s="12">
        <v>11.45</v>
      </c>
      <c r="L16" s="12">
        <v>154</v>
      </c>
      <c r="M16" s="12"/>
      <c r="N16" s="12">
        <f t="shared" si="2"/>
        <v>99.6</v>
      </c>
      <c r="O16" s="12">
        <f t="shared" si="0"/>
        <v>0.1188</v>
      </c>
      <c r="P16" s="12">
        <f t="shared" si="3"/>
        <v>0.36</v>
      </c>
      <c r="Q16" s="12">
        <f t="shared" si="1"/>
        <v>156.40026</v>
      </c>
      <c r="R16" s="12">
        <f>Q16/C16+M16+1.9</f>
        <v>41.000064999999999</v>
      </c>
      <c r="S16"/>
      <c r="T16"/>
    </row>
    <row r="17" spans="1:20" hidden="1" x14ac:dyDescent="0.25">
      <c r="A17" s="10" t="s">
        <v>206</v>
      </c>
      <c r="B17" s="10" t="s">
        <v>33</v>
      </c>
      <c r="C17" s="11">
        <v>24</v>
      </c>
      <c r="D17" s="11"/>
      <c r="E17" s="10"/>
      <c r="F17" s="10"/>
      <c r="G17" s="10">
        <v>0.83</v>
      </c>
      <c r="H17" s="10">
        <v>3.3000000000000002E-2</v>
      </c>
      <c r="I17" s="10">
        <v>3.0000000000000001E-3</v>
      </c>
      <c r="J17" s="10">
        <v>1</v>
      </c>
      <c r="K17" s="10">
        <v>11.45</v>
      </c>
      <c r="L17" s="10">
        <v>154</v>
      </c>
      <c r="M17" s="10">
        <v>37.549999999999997</v>
      </c>
      <c r="N17" s="10">
        <f t="shared" si="2"/>
        <v>597.59999999999991</v>
      </c>
      <c r="O17" s="10">
        <f t="shared" si="0"/>
        <v>0.7128000000000001</v>
      </c>
      <c r="P17" s="10">
        <f t="shared" si="3"/>
        <v>2.16</v>
      </c>
      <c r="Q17" s="10">
        <f t="shared" si="1"/>
        <v>975.95155999999997</v>
      </c>
      <c r="R17" s="10">
        <f>Q17/C17+M17+2200</f>
        <v>2278.2146483333331</v>
      </c>
      <c r="S17"/>
      <c r="T17"/>
    </row>
    <row r="18" spans="1:20" hidden="1" x14ac:dyDescent="0.25">
      <c r="A18" s="22" t="s">
        <v>160</v>
      </c>
      <c r="B18" s="22" t="s">
        <v>33</v>
      </c>
      <c r="C18" s="23">
        <v>29</v>
      </c>
      <c r="D18" s="23"/>
      <c r="E18" s="22"/>
      <c r="F18" s="22"/>
      <c r="G18" s="22">
        <v>0.83</v>
      </c>
      <c r="H18" s="22">
        <v>3.3000000000000002E-2</v>
      </c>
      <c r="I18" s="22">
        <v>3.0000000000000001E-3</v>
      </c>
      <c r="J18" s="22">
        <v>1</v>
      </c>
      <c r="K18" s="22">
        <v>11.45</v>
      </c>
      <c r="L18" s="22">
        <v>154</v>
      </c>
      <c r="M18" s="22">
        <v>37.549999999999997</v>
      </c>
      <c r="N18" s="22">
        <f t="shared" si="2"/>
        <v>722.1</v>
      </c>
      <c r="O18" s="22">
        <f t="shared" si="0"/>
        <v>0.86130000000000007</v>
      </c>
      <c r="P18" s="22">
        <f t="shared" si="3"/>
        <v>2.6100000000000003</v>
      </c>
      <c r="Q18" s="22">
        <f t="shared" si="1"/>
        <v>1171.4518849999999</v>
      </c>
      <c r="R18" s="22">
        <f>Q18/C18+M18+150</f>
        <v>227.94489258620689</v>
      </c>
      <c r="S18"/>
      <c r="T18"/>
    </row>
    <row r="19" spans="1:20" hidden="1" x14ac:dyDescent="0.25">
      <c r="A19" s="22" t="s">
        <v>172</v>
      </c>
      <c r="B19" s="22" t="s">
        <v>33</v>
      </c>
      <c r="C19" s="23">
        <v>10</v>
      </c>
      <c r="D19" s="23"/>
      <c r="E19" s="22"/>
      <c r="F19" s="22"/>
      <c r="G19" s="22">
        <v>0.83</v>
      </c>
      <c r="H19" s="22">
        <v>3.3000000000000002E-2</v>
      </c>
      <c r="I19" s="22">
        <v>3.0000000000000001E-3</v>
      </c>
      <c r="J19" s="22">
        <v>1</v>
      </c>
      <c r="K19" s="22">
        <v>11.45</v>
      </c>
      <c r="L19" s="22">
        <v>154</v>
      </c>
      <c r="M19" s="22">
        <v>37.549999999999997</v>
      </c>
      <c r="N19" s="22">
        <f t="shared" si="2"/>
        <v>248.99999999999997</v>
      </c>
      <c r="O19" s="22">
        <f t="shared" si="0"/>
        <v>0.29700000000000004</v>
      </c>
      <c r="P19" s="22">
        <f t="shared" si="3"/>
        <v>0.89999999999999991</v>
      </c>
      <c r="Q19" s="22">
        <f t="shared" si="1"/>
        <v>428.55064999999996</v>
      </c>
      <c r="R19" s="22">
        <f>Q19/C19+M19+2200</f>
        <v>2280.4050649999999</v>
      </c>
      <c r="S19"/>
      <c r="T19"/>
    </row>
    <row r="20" spans="1:20" hidden="1" x14ac:dyDescent="0.25">
      <c r="A20" s="22" t="s">
        <v>177</v>
      </c>
      <c r="B20" s="22" t="s">
        <v>33</v>
      </c>
      <c r="C20" s="23">
        <v>11</v>
      </c>
      <c r="D20" s="23"/>
      <c r="E20" s="22"/>
      <c r="F20" s="22"/>
      <c r="G20" s="22">
        <v>0.83</v>
      </c>
      <c r="H20" s="22">
        <v>3.3000000000000002E-2</v>
      </c>
      <c r="I20" s="22">
        <v>3.0000000000000001E-3</v>
      </c>
      <c r="J20" s="22">
        <v>1</v>
      </c>
      <c r="K20" s="22">
        <v>11.45</v>
      </c>
      <c r="L20" s="22">
        <v>154</v>
      </c>
      <c r="M20" s="22">
        <v>37.549999999999997</v>
      </c>
      <c r="N20" s="22">
        <f t="shared" si="2"/>
        <v>273.89999999999998</v>
      </c>
      <c r="O20" s="22">
        <f t="shared" si="0"/>
        <v>0.32669999999999999</v>
      </c>
      <c r="P20" s="22">
        <f t="shared" si="3"/>
        <v>0.99</v>
      </c>
      <c r="Q20" s="22">
        <f t="shared" si="1"/>
        <v>467.65071499999999</v>
      </c>
      <c r="R20" s="22">
        <f>Q20/C20+M20+2200</f>
        <v>2280.0637013636365</v>
      </c>
      <c r="S20"/>
      <c r="T20"/>
    </row>
    <row r="21" spans="1:20" hidden="1" x14ac:dyDescent="0.25">
      <c r="A21" s="10" t="s">
        <v>115</v>
      </c>
      <c r="B21" s="10" t="s">
        <v>33</v>
      </c>
      <c r="C21" s="11">
        <v>11</v>
      </c>
      <c r="D21" s="11" t="s">
        <v>34</v>
      </c>
      <c r="E21" s="10"/>
      <c r="F21" s="10"/>
      <c r="G21" s="10">
        <v>0.83</v>
      </c>
      <c r="H21" s="10">
        <v>3.3000000000000002E-2</v>
      </c>
      <c r="I21" s="10">
        <v>3.0000000000000001E-3</v>
      </c>
      <c r="J21" s="10">
        <v>1</v>
      </c>
      <c r="K21" s="10">
        <v>11.45</v>
      </c>
      <c r="L21" s="10">
        <v>154</v>
      </c>
      <c r="M21" s="10"/>
      <c r="N21" s="10">
        <f t="shared" si="2"/>
        <v>273.89999999999998</v>
      </c>
      <c r="O21" s="10">
        <f t="shared" si="0"/>
        <v>0.32669999999999999</v>
      </c>
      <c r="P21" s="10">
        <f t="shared" si="3"/>
        <v>0.99</v>
      </c>
      <c r="Q21" s="10">
        <f t="shared" si="1"/>
        <v>430.10071499999998</v>
      </c>
      <c r="R21" s="10">
        <f>Q21/C21+M21</f>
        <v>39.100065000000001</v>
      </c>
      <c r="S21"/>
      <c r="T21"/>
    </row>
    <row r="22" spans="1:20" hidden="1" x14ac:dyDescent="0.25">
      <c r="A22" s="22" t="s">
        <v>179</v>
      </c>
      <c r="B22" s="22" t="s">
        <v>33</v>
      </c>
      <c r="C22" s="23">
        <v>11</v>
      </c>
      <c r="D22" s="23"/>
      <c r="E22" s="22"/>
      <c r="F22" s="22"/>
      <c r="G22" s="22">
        <v>0.83</v>
      </c>
      <c r="H22" s="22">
        <v>3.3000000000000002E-2</v>
      </c>
      <c r="I22" s="22">
        <v>3.0000000000000001E-3</v>
      </c>
      <c r="J22" s="22">
        <v>1</v>
      </c>
      <c r="K22" s="22">
        <v>11.45</v>
      </c>
      <c r="L22" s="22">
        <v>154</v>
      </c>
      <c r="M22" s="22">
        <v>37.549999999999997</v>
      </c>
      <c r="N22" s="22">
        <f t="shared" si="2"/>
        <v>273.89999999999998</v>
      </c>
      <c r="O22" s="22">
        <f t="shared" si="0"/>
        <v>0.32669999999999999</v>
      </c>
      <c r="P22" s="22">
        <f t="shared" si="3"/>
        <v>0.99</v>
      </c>
      <c r="Q22" s="22">
        <f t="shared" si="1"/>
        <v>467.65071499999999</v>
      </c>
      <c r="R22" s="22">
        <f>Q22/C22+M22+2200</f>
        <v>2280.0637013636365</v>
      </c>
      <c r="S22"/>
      <c r="T22"/>
    </row>
    <row r="23" spans="1:20" hidden="1" x14ac:dyDescent="0.25">
      <c r="A23" s="10" t="s">
        <v>146</v>
      </c>
      <c r="B23" s="10" t="s">
        <v>147</v>
      </c>
      <c r="C23" s="11">
        <v>70</v>
      </c>
      <c r="D23" s="11" t="s">
        <v>147</v>
      </c>
      <c r="E23" s="10"/>
      <c r="F23" s="10"/>
      <c r="G23" s="10">
        <v>0.83</v>
      </c>
      <c r="H23" s="10">
        <v>3.3000000000000002E-2</v>
      </c>
      <c r="I23" s="10">
        <v>3.0000000000000001E-3</v>
      </c>
      <c r="J23" s="10">
        <v>1</v>
      </c>
      <c r="K23" s="10">
        <v>11.45</v>
      </c>
      <c r="L23" s="10">
        <v>154</v>
      </c>
      <c r="M23" s="10"/>
      <c r="N23" s="10">
        <f t="shared" si="2"/>
        <v>1742.9999999999998</v>
      </c>
      <c r="O23" s="10">
        <f t="shared" si="0"/>
        <v>2.0790000000000002</v>
      </c>
      <c r="P23" s="10">
        <f t="shared" si="3"/>
        <v>6.3</v>
      </c>
      <c r="Q23" s="10">
        <f t="shared" si="1"/>
        <v>2737.0045499999997</v>
      </c>
      <c r="R23" s="10">
        <f>Q23/C23+M23+244.83</f>
        <v>283.93006500000001</v>
      </c>
      <c r="S23"/>
      <c r="T23"/>
    </row>
    <row r="24" spans="1:20" hidden="1" x14ac:dyDescent="0.25">
      <c r="A24" s="10" t="s">
        <v>200</v>
      </c>
      <c r="B24" s="10" t="s">
        <v>33</v>
      </c>
      <c r="C24" s="11">
        <v>8</v>
      </c>
      <c r="D24" s="11"/>
      <c r="E24" s="10"/>
      <c r="F24" s="10"/>
      <c r="G24" s="10">
        <v>0.83</v>
      </c>
      <c r="H24" s="10">
        <v>3.3000000000000002E-2</v>
      </c>
      <c r="I24" s="10">
        <v>3.0000000000000001E-3</v>
      </c>
      <c r="J24" s="10">
        <v>1</v>
      </c>
      <c r="K24" s="10">
        <v>11.45</v>
      </c>
      <c r="L24" s="10">
        <v>154</v>
      </c>
      <c r="M24" s="10">
        <v>37.549999999999997</v>
      </c>
      <c r="N24" s="10">
        <f t="shared" si="2"/>
        <v>199.2</v>
      </c>
      <c r="O24" s="10">
        <f t="shared" si="0"/>
        <v>0.23760000000000001</v>
      </c>
      <c r="P24" s="10">
        <f t="shared" si="3"/>
        <v>0.72</v>
      </c>
      <c r="Q24" s="10">
        <f t="shared" si="1"/>
        <v>350.35051999999996</v>
      </c>
      <c r="R24" s="10">
        <f>Q24/C24+M24+2200</f>
        <v>2281.3438150000002</v>
      </c>
      <c r="S24"/>
      <c r="T24"/>
    </row>
    <row r="25" spans="1:20" ht="33" hidden="1" customHeight="1" x14ac:dyDescent="0.25">
      <c r="A25" s="10" t="s">
        <v>156</v>
      </c>
      <c r="B25" s="10" t="s">
        <v>33</v>
      </c>
      <c r="C25" s="11">
        <v>18</v>
      </c>
      <c r="D25" s="11" t="s">
        <v>63</v>
      </c>
      <c r="E25" s="10"/>
      <c r="F25" s="10"/>
      <c r="G25" s="10">
        <v>0.83</v>
      </c>
      <c r="H25" s="10">
        <v>3.3000000000000002E-2</v>
      </c>
      <c r="I25" s="10">
        <v>3.0000000000000001E-3</v>
      </c>
      <c r="J25" s="10">
        <v>1</v>
      </c>
      <c r="K25" s="10">
        <v>11.45</v>
      </c>
      <c r="L25" s="10">
        <v>154</v>
      </c>
      <c r="M25" s="10">
        <v>37.549999999999997</v>
      </c>
      <c r="N25" s="10">
        <f t="shared" si="2"/>
        <v>448.2</v>
      </c>
      <c r="O25" s="10">
        <f t="shared" si="0"/>
        <v>0.53460000000000008</v>
      </c>
      <c r="P25" s="10">
        <f t="shared" si="3"/>
        <v>1.6199999999999999</v>
      </c>
      <c r="Q25" s="10">
        <f t="shared" si="1"/>
        <v>741.35116999999991</v>
      </c>
      <c r="R25" s="10">
        <f>Q25/C25+M25+450</f>
        <v>528.73617611111115</v>
      </c>
      <c r="S25"/>
      <c r="T25"/>
    </row>
    <row r="26" spans="1:20" x14ac:dyDescent="0.25">
      <c r="A26" s="10" t="s">
        <v>271</v>
      </c>
      <c r="B26" s="10" t="s">
        <v>44</v>
      </c>
      <c r="C26" s="11">
        <v>150</v>
      </c>
      <c r="D26" s="11" t="s">
        <v>45</v>
      </c>
      <c r="E26" s="10"/>
      <c r="F26" s="10"/>
      <c r="G26" s="10">
        <v>0.83</v>
      </c>
      <c r="H26" s="10">
        <v>3.3000000000000002E-2</v>
      </c>
      <c r="I26" s="10">
        <v>3.0000000000000001E-3</v>
      </c>
      <c r="J26" s="10">
        <v>1</v>
      </c>
      <c r="K26" s="10">
        <v>11.45</v>
      </c>
      <c r="L26" s="10">
        <v>154</v>
      </c>
      <c r="M26" s="10">
        <v>77.2</v>
      </c>
      <c r="N26" s="10">
        <f t="shared" si="2"/>
        <v>3735</v>
      </c>
      <c r="O26" s="10">
        <f t="shared" si="0"/>
        <v>4.4550000000000001</v>
      </c>
      <c r="P26" s="10">
        <f t="shared" si="3"/>
        <v>13.5</v>
      </c>
      <c r="Q26" s="10">
        <f t="shared" si="1"/>
        <v>5942.20975</v>
      </c>
      <c r="R26" s="24">
        <f>Q26/C26</f>
        <v>39.614731666666664</v>
      </c>
      <c r="S26" s="5">
        <f>R26*5</f>
        <v>198.07365833333333</v>
      </c>
      <c r="T26" s="5">
        <f>R26*3</f>
        <v>118.84419499999998</v>
      </c>
    </row>
    <row r="27" spans="1:20" hidden="1" x14ac:dyDescent="0.25">
      <c r="A27" s="22" t="s">
        <v>168</v>
      </c>
      <c r="B27" s="22"/>
      <c r="C27" s="23">
        <v>3</v>
      </c>
      <c r="D27" s="23"/>
      <c r="E27" s="22"/>
      <c r="F27" s="22"/>
      <c r="G27" s="22">
        <v>0.83</v>
      </c>
      <c r="H27" s="22">
        <v>3.3000000000000002E-2</v>
      </c>
      <c r="I27" s="22">
        <v>3.0000000000000001E-3</v>
      </c>
      <c r="J27" s="22">
        <v>1</v>
      </c>
      <c r="K27" s="22">
        <v>11.45</v>
      </c>
      <c r="L27" s="22">
        <v>154</v>
      </c>
      <c r="M27" s="22">
        <v>37.549999999999997</v>
      </c>
      <c r="N27" s="22">
        <f t="shared" si="2"/>
        <v>74.699999999999989</v>
      </c>
      <c r="O27" s="22">
        <f t="shared" si="0"/>
        <v>8.9100000000000013E-2</v>
      </c>
      <c r="P27" s="22">
        <f t="shared" si="3"/>
        <v>0.27</v>
      </c>
      <c r="Q27" s="22">
        <f t="shared" si="1"/>
        <v>154.85019499999999</v>
      </c>
      <c r="R27" s="22">
        <f>Q27/C27+M27+550</f>
        <v>639.16673166666669</v>
      </c>
      <c r="S27"/>
      <c r="T27"/>
    </row>
    <row r="28" spans="1:20" x14ac:dyDescent="0.25">
      <c r="A28" s="10" t="s">
        <v>62</v>
      </c>
      <c r="B28" s="10" t="s">
        <v>44</v>
      </c>
      <c r="C28" s="11">
        <v>60</v>
      </c>
      <c r="D28" s="11" t="s">
        <v>45</v>
      </c>
      <c r="E28" s="10"/>
      <c r="F28" s="10"/>
      <c r="G28" s="10">
        <v>0.83</v>
      </c>
      <c r="H28" s="10">
        <v>3.3000000000000002E-2</v>
      </c>
      <c r="I28" s="10">
        <v>3.0000000000000001E-3</v>
      </c>
      <c r="J28" s="10">
        <v>1</v>
      </c>
      <c r="K28" s="10">
        <v>11.45</v>
      </c>
      <c r="L28" s="10">
        <v>154</v>
      </c>
      <c r="M28" s="10">
        <v>77.2</v>
      </c>
      <c r="N28" s="10">
        <f t="shared" si="2"/>
        <v>1494</v>
      </c>
      <c r="O28" s="10">
        <f t="shared" si="0"/>
        <v>1.782</v>
      </c>
      <c r="P28" s="10">
        <f t="shared" si="3"/>
        <v>5.3999999999999995</v>
      </c>
      <c r="Q28" s="10">
        <f t="shared" si="1"/>
        <v>2423.2039</v>
      </c>
      <c r="R28" s="24">
        <f>Q28/C28</f>
        <v>40.38673166666667</v>
      </c>
      <c r="S28" s="5">
        <f>R28*5</f>
        <v>201.93365833333334</v>
      </c>
      <c r="T28" s="5">
        <f>R28*3</f>
        <v>121.16019500000002</v>
      </c>
    </row>
    <row r="29" spans="1:20" hidden="1" x14ac:dyDescent="0.25">
      <c r="A29" s="22" t="s">
        <v>167</v>
      </c>
      <c r="B29" s="22"/>
      <c r="C29" s="23">
        <v>6</v>
      </c>
      <c r="D29" s="23"/>
      <c r="E29" s="22"/>
      <c r="F29" s="22"/>
      <c r="G29" s="22">
        <v>0.83</v>
      </c>
      <c r="H29" s="22">
        <v>3.3000000000000002E-2</v>
      </c>
      <c r="I29" s="22">
        <v>3.0000000000000001E-3</v>
      </c>
      <c r="J29" s="22">
        <v>1</v>
      </c>
      <c r="K29" s="22">
        <v>11.45</v>
      </c>
      <c r="L29" s="22">
        <v>154</v>
      </c>
      <c r="M29" s="22">
        <v>37.549999999999997</v>
      </c>
      <c r="N29" s="22">
        <f t="shared" si="2"/>
        <v>149.39999999999998</v>
      </c>
      <c r="O29" s="22">
        <f t="shared" si="0"/>
        <v>0.17820000000000003</v>
      </c>
      <c r="P29" s="22">
        <f t="shared" si="3"/>
        <v>0.54</v>
      </c>
      <c r="Q29" s="22">
        <f t="shared" si="1"/>
        <v>272.15039000000002</v>
      </c>
      <c r="R29" s="22">
        <f>Q29/C29+M29+49</f>
        <v>131.90839833333334</v>
      </c>
      <c r="S29"/>
      <c r="T29"/>
    </row>
    <row r="30" spans="1:20" hidden="1" x14ac:dyDescent="0.25">
      <c r="A30" s="5" t="s">
        <v>233</v>
      </c>
      <c r="B30" s="10" t="s">
        <v>33</v>
      </c>
      <c r="C30" s="7">
        <v>2</v>
      </c>
      <c r="D30" s="7"/>
      <c r="E30" s="5"/>
      <c r="F30" s="5"/>
      <c r="G30" s="12">
        <v>0.83</v>
      </c>
      <c r="H30" s="12">
        <v>3.3000000000000002E-2</v>
      </c>
      <c r="I30" s="12">
        <v>3.0000000000000001E-3</v>
      </c>
      <c r="J30" s="12">
        <v>1</v>
      </c>
      <c r="K30" s="12">
        <v>11.45</v>
      </c>
      <c r="L30" s="12">
        <v>154</v>
      </c>
      <c r="M30" s="12"/>
      <c r="N30" s="12">
        <f t="shared" si="2"/>
        <v>49.8</v>
      </c>
      <c r="O30" s="12">
        <f t="shared" si="0"/>
        <v>5.9400000000000001E-2</v>
      </c>
      <c r="P30" s="12">
        <f t="shared" si="3"/>
        <v>0.18</v>
      </c>
      <c r="Q30" s="12">
        <f t="shared" si="1"/>
        <v>78.200130000000001</v>
      </c>
      <c r="R30" s="12">
        <f>Q30/C30+M30+2200</f>
        <v>2239.1000650000001</v>
      </c>
      <c r="S30"/>
      <c r="T30"/>
    </row>
    <row r="31" spans="1:20" hidden="1" x14ac:dyDescent="0.25">
      <c r="A31" s="10" t="s">
        <v>139</v>
      </c>
      <c r="B31" s="10" t="s">
        <v>33</v>
      </c>
      <c r="C31" s="11">
        <v>34</v>
      </c>
      <c r="D31" s="11" t="s">
        <v>34</v>
      </c>
      <c r="E31" s="10"/>
      <c r="F31" s="10"/>
      <c r="G31" s="10">
        <v>0.83</v>
      </c>
      <c r="H31" s="10">
        <v>3.3000000000000002E-2</v>
      </c>
      <c r="I31" s="10">
        <v>3.0000000000000001E-3</v>
      </c>
      <c r="J31" s="10">
        <v>1</v>
      </c>
      <c r="K31" s="10">
        <v>11.45</v>
      </c>
      <c r="L31" s="10">
        <v>154</v>
      </c>
      <c r="M31" s="10"/>
      <c r="N31" s="10">
        <f t="shared" si="2"/>
        <v>846.59999999999991</v>
      </c>
      <c r="O31" s="10">
        <f t="shared" si="0"/>
        <v>1.0098</v>
      </c>
      <c r="P31" s="10">
        <f t="shared" si="3"/>
        <v>3.06</v>
      </c>
      <c r="Q31" s="10">
        <f t="shared" si="1"/>
        <v>1329.40221</v>
      </c>
      <c r="R31" s="10">
        <f>Q31/C31+M31+150</f>
        <v>189.100065</v>
      </c>
      <c r="S31"/>
      <c r="T31"/>
    </row>
    <row r="32" spans="1:20" x14ac:dyDescent="0.25">
      <c r="A32" s="10" t="s">
        <v>66</v>
      </c>
      <c r="B32" s="10" t="s">
        <v>44</v>
      </c>
      <c r="C32" s="11">
        <v>96</v>
      </c>
      <c r="D32" s="11" t="s">
        <v>45</v>
      </c>
      <c r="E32" s="10"/>
      <c r="F32" s="10"/>
      <c r="G32" s="12">
        <v>0.83</v>
      </c>
      <c r="H32" s="12">
        <v>3.3000000000000002E-2</v>
      </c>
      <c r="I32" s="12">
        <v>3.0000000000000001E-3</v>
      </c>
      <c r="J32" s="10">
        <v>1</v>
      </c>
      <c r="K32" s="10">
        <v>11.45</v>
      </c>
      <c r="L32" s="10">
        <v>154</v>
      </c>
      <c r="M32" s="10">
        <v>77.2</v>
      </c>
      <c r="N32" s="10">
        <f t="shared" si="2"/>
        <v>2390.3999999999996</v>
      </c>
      <c r="O32" s="10">
        <f t="shared" si="0"/>
        <v>2.8512000000000004</v>
      </c>
      <c r="P32" s="10">
        <f t="shared" si="3"/>
        <v>8.64</v>
      </c>
      <c r="Q32" s="10">
        <f t="shared" si="1"/>
        <v>3830.8062399999999</v>
      </c>
      <c r="R32" s="24">
        <f>Q32/C32</f>
        <v>39.904231666666668</v>
      </c>
      <c r="S32" s="5">
        <f>R32*5</f>
        <v>199.52115833333335</v>
      </c>
      <c r="T32" s="5">
        <f>R32*3</f>
        <v>119.712695</v>
      </c>
    </row>
    <row r="33" spans="1:20" hidden="1" x14ac:dyDescent="0.25">
      <c r="A33" s="29" t="s">
        <v>248</v>
      </c>
      <c r="B33" s="10"/>
      <c r="C33" s="35">
        <v>5</v>
      </c>
      <c r="D33" s="7">
        <v>10</v>
      </c>
      <c r="E33" s="5"/>
      <c r="F33" s="5"/>
      <c r="G33" s="12">
        <v>0.83</v>
      </c>
      <c r="H33" s="12">
        <v>3.3000000000000002E-2</v>
      </c>
      <c r="I33" s="12">
        <v>3.0000000000000001E-3</v>
      </c>
      <c r="J33" s="12">
        <v>1</v>
      </c>
      <c r="K33" s="12">
        <v>11.45</v>
      </c>
      <c r="L33" s="12">
        <v>154</v>
      </c>
      <c r="M33" s="12">
        <v>37.549999999999997</v>
      </c>
      <c r="N33" s="12">
        <f t="shared" si="2"/>
        <v>124.49999999999999</v>
      </c>
      <c r="O33" s="12">
        <f t="shared" si="0"/>
        <v>0.14850000000000002</v>
      </c>
      <c r="P33" s="12">
        <f t="shared" si="3"/>
        <v>0.44999999999999996</v>
      </c>
      <c r="Q33" s="12">
        <f t="shared" si="1"/>
        <v>233.05032499999999</v>
      </c>
      <c r="R33" s="12">
        <f>Q33/C33+M33+2200</f>
        <v>2284.160065</v>
      </c>
      <c r="S33"/>
      <c r="T33"/>
    </row>
    <row r="34" spans="1:20" x14ac:dyDescent="0.25">
      <c r="A34" s="10" t="s">
        <v>67</v>
      </c>
      <c r="B34" s="10" t="s">
        <v>44</v>
      </c>
      <c r="C34" s="11">
        <v>192</v>
      </c>
      <c r="D34" s="11" t="s">
        <v>45</v>
      </c>
      <c r="E34" s="10"/>
      <c r="F34" s="10"/>
      <c r="G34" s="12">
        <v>0.83</v>
      </c>
      <c r="H34" s="12">
        <v>3.3000000000000002E-2</v>
      </c>
      <c r="I34" s="12">
        <v>3.0000000000000001E-3</v>
      </c>
      <c r="J34" s="10">
        <v>1</v>
      </c>
      <c r="K34" s="10">
        <v>11.45</v>
      </c>
      <c r="L34" s="10">
        <v>154</v>
      </c>
      <c r="M34" s="10">
        <v>77.2</v>
      </c>
      <c r="N34" s="10">
        <f t="shared" si="2"/>
        <v>4780.7999999999993</v>
      </c>
      <c r="O34" s="10">
        <f t="shared" ref="O34:O64" si="4">H34*C34*0.9</f>
        <v>5.7024000000000008</v>
      </c>
      <c r="P34" s="10">
        <f t="shared" si="3"/>
        <v>17.28</v>
      </c>
      <c r="Q34" s="10">
        <f t="shared" ref="Q34:Q65" si="5">M34+(L34*P34)+(K34*O34)+J34*N34</f>
        <v>7584.4124799999991</v>
      </c>
      <c r="R34" s="24">
        <f>Q34/C34</f>
        <v>39.502148333333331</v>
      </c>
      <c r="S34" s="5">
        <f t="shared" ref="S34:S37" si="6">R34*5</f>
        <v>197.51074166666666</v>
      </c>
      <c r="T34" s="5">
        <f t="shared" ref="T34:T37" si="7">R34*3</f>
        <v>118.50644499999999</v>
      </c>
    </row>
    <row r="35" spans="1:20" x14ac:dyDescent="0.25">
      <c r="A35" s="10" t="s">
        <v>127</v>
      </c>
      <c r="B35" s="10" t="s">
        <v>44</v>
      </c>
      <c r="C35" s="11">
        <v>288</v>
      </c>
      <c r="D35" s="11" t="s">
        <v>45</v>
      </c>
      <c r="E35" s="10"/>
      <c r="F35" s="10"/>
      <c r="G35" s="10">
        <v>0.83</v>
      </c>
      <c r="H35" s="10">
        <v>3.3000000000000002E-2</v>
      </c>
      <c r="I35" s="10">
        <v>3.0000000000000001E-3</v>
      </c>
      <c r="J35" s="10">
        <v>1</v>
      </c>
      <c r="K35" s="10">
        <v>11.45</v>
      </c>
      <c r="L35" s="10">
        <v>154</v>
      </c>
      <c r="M35" s="10">
        <v>77.2</v>
      </c>
      <c r="N35" s="10">
        <f t="shared" si="2"/>
        <v>7171.2</v>
      </c>
      <c r="O35" s="10">
        <f t="shared" si="4"/>
        <v>8.5536000000000012</v>
      </c>
      <c r="P35" s="10">
        <f t="shared" si="3"/>
        <v>25.919999999999998</v>
      </c>
      <c r="Q35" s="10">
        <f t="shared" si="5"/>
        <v>11338.01872</v>
      </c>
      <c r="R35" s="24">
        <f>Q35/C35</f>
        <v>39.368120555555556</v>
      </c>
      <c r="S35" s="5">
        <f t="shared" si="6"/>
        <v>196.84060277777778</v>
      </c>
      <c r="T35" s="5">
        <f t="shared" si="7"/>
        <v>118.10436166666668</v>
      </c>
    </row>
    <row r="36" spans="1:20" x14ac:dyDescent="0.25">
      <c r="A36" s="10" t="s">
        <v>266</v>
      </c>
      <c r="B36" s="10" t="s">
        <v>44</v>
      </c>
      <c r="C36" s="11">
        <v>576</v>
      </c>
      <c r="D36" s="11" t="s">
        <v>45</v>
      </c>
      <c r="E36" s="10"/>
      <c r="F36" s="10"/>
      <c r="G36" s="10">
        <v>0.83</v>
      </c>
      <c r="H36" s="10">
        <v>3.3000000000000002E-2</v>
      </c>
      <c r="I36" s="10">
        <v>3.0000000000000001E-3</v>
      </c>
      <c r="J36" s="10">
        <v>1</v>
      </c>
      <c r="K36" s="10">
        <v>11.45</v>
      </c>
      <c r="L36" s="10">
        <v>154</v>
      </c>
      <c r="M36" s="10">
        <v>77.2</v>
      </c>
      <c r="N36" s="10">
        <f t="shared" ref="N36:N59" si="8">G36*C36*30</f>
        <v>14342.4</v>
      </c>
      <c r="O36" s="10">
        <f t="shared" si="4"/>
        <v>17.107200000000002</v>
      </c>
      <c r="P36" s="10">
        <f t="shared" ref="P36:P59" si="9">I36*C36*30</f>
        <v>51.839999999999996</v>
      </c>
      <c r="Q36" s="10">
        <f t="shared" si="5"/>
        <v>22598.837439999999</v>
      </c>
      <c r="R36" s="24">
        <f>Q36/C36</f>
        <v>39.234092777777775</v>
      </c>
      <c r="S36" s="5">
        <f t="shared" si="6"/>
        <v>196.17046388888889</v>
      </c>
      <c r="T36" s="5">
        <f t="shared" si="7"/>
        <v>117.70227833333333</v>
      </c>
    </row>
    <row r="37" spans="1:20" x14ac:dyDescent="0.25">
      <c r="A37" s="10" t="s">
        <v>126</v>
      </c>
      <c r="B37" s="10" t="s">
        <v>93</v>
      </c>
      <c r="C37" s="11">
        <v>23</v>
      </c>
      <c r="D37" s="11">
        <v>1</v>
      </c>
      <c r="E37" s="10"/>
      <c r="F37" s="10"/>
      <c r="G37" s="10">
        <v>0.83</v>
      </c>
      <c r="H37" s="10">
        <v>3.3000000000000002E-2</v>
      </c>
      <c r="I37" s="10">
        <v>3.0000000000000001E-3</v>
      </c>
      <c r="J37" s="10">
        <v>1</v>
      </c>
      <c r="K37" s="10">
        <v>11.45</v>
      </c>
      <c r="L37" s="10">
        <v>154</v>
      </c>
      <c r="M37" s="10">
        <v>5.92</v>
      </c>
      <c r="N37" s="10">
        <f t="shared" si="8"/>
        <v>572.70000000000005</v>
      </c>
      <c r="O37" s="10">
        <f t="shared" si="4"/>
        <v>0.68310000000000004</v>
      </c>
      <c r="P37" s="10">
        <f t="shared" si="9"/>
        <v>2.0700000000000003</v>
      </c>
      <c r="Q37" s="10">
        <f t="shared" si="5"/>
        <v>905.22149500000012</v>
      </c>
      <c r="R37" s="24">
        <f>Q37/C37+M37</f>
        <v>45.27745630434783</v>
      </c>
      <c r="S37" s="5">
        <f t="shared" si="6"/>
        <v>226.38728152173914</v>
      </c>
      <c r="T37" s="5">
        <f t="shared" si="7"/>
        <v>135.8323689130435</v>
      </c>
    </row>
    <row r="38" spans="1:20" hidden="1" x14ac:dyDescent="0.25">
      <c r="A38" s="29" t="s">
        <v>247</v>
      </c>
      <c r="B38" s="10"/>
      <c r="C38" s="35">
        <v>22</v>
      </c>
      <c r="D38" s="7">
        <v>10</v>
      </c>
      <c r="E38" s="5"/>
      <c r="F38" s="5"/>
      <c r="G38" s="12">
        <v>0.83</v>
      </c>
      <c r="H38" s="12">
        <v>3.3000000000000002E-2</v>
      </c>
      <c r="I38" s="12">
        <v>3.0000000000000001E-3</v>
      </c>
      <c r="J38" s="12">
        <v>1</v>
      </c>
      <c r="K38" s="12">
        <v>11.45</v>
      </c>
      <c r="L38" s="12">
        <v>154</v>
      </c>
      <c r="M38" s="12">
        <v>37.549999999999997</v>
      </c>
      <c r="N38" s="12">
        <f t="shared" si="8"/>
        <v>547.79999999999995</v>
      </c>
      <c r="O38" s="12">
        <f t="shared" si="4"/>
        <v>0.65339999999999998</v>
      </c>
      <c r="P38" s="12">
        <f t="shared" si="9"/>
        <v>1.98</v>
      </c>
      <c r="Q38" s="12">
        <f t="shared" si="5"/>
        <v>897.75143000000003</v>
      </c>
      <c r="R38" s="12">
        <f t="shared" ref="R38:R45" si="10">Q38/C38+M38+2200</f>
        <v>2278.3568831818184</v>
      </c>
      <c r="S38"/>
      <c r="T38"/>
    </row>
    <row r="39" spans="1:20" ht="30" hidden="1" x14ac:dyDescent="0.25">
      <c r="A39" s="29" t="s">
        <v>252</v>
      </c>
      <c r="B39" s="10"/>
      <c r="C39" s="35">
        <v>4</v>
      </c>
      <c r="D39" s="7">
        <v>10</v>
      </c>
      <c r="E39" s="5"/>
      <c r="F39" s="5"/>
      <c r="G39" s="12">
        <v>0.83</v>
      </c>
      <c r="H39" s="12">
        <v>3.3000000000000002E-2</v>
      </c>
      <c r="I39" s="12">
        <v>3.0000000000000001E-3</v>
      </c>
      <c r="J39" s="12">
        <v>1</v>
      </c>
      <c r="K39" s="12">
        <v>11.45</v>
      </c>
      <c r="L39" s="12">
        <v>154</v>
      </c>
      <c r="M39" s="12">
        <v>37.549999999999997</v>
      </c>
      <c r="N39" s="12">
        <f t="shared" si="8"/>
        <v>99.6</v>
      </c>
      <c r="O39" s="12">
        <f t="shared" si="4"/>
        <v>0.1188</v>
      </c>
      <c r="P39" s="12">
        <f t="shared" si="9"/>
        <v>0.36</v>
      </c>
      <c r="Q39" s="12">
        <f t="shared" si="5"/>
        <v>193.95025999999999</v>
      </c>
      <c r="R39" s="12">
        <f t="shared" si="10"/>
        <v>2286.0375650000001</v>
      </c>
      <c r="S39"/>
      <c r="T39"/>
    </row>
    <row r="40" spans="1:20" hidden="1" x14ac:dyDescent="0.25">
      <c r="A40" s="29" t="s">
        <v>250</v>
      </c>
      <c r="B40" s="10"/>
      <c r="C40" s="35">
        <v>17</v>
      </c>
      <c r="D40" s="7">
        <v>10</v>
      </c>
      <c r="E40" s="5"/>
      <c r="F40" s="5"/>
      <c r="G40" s="12">
        <v>0.83</v>
      </c>
      <c r="H40" s="12">
        <v>3.3000000000000002E-2</v>
      </c>
      <c r="I40" s="12">
        <v>3.0000000000000001E-3</v>
      </c>
      <c r="J40" s="12">
        <v>1</v>
      </c>
      <c r="K40" s="12">
        <v>11.45</v>
      </c>
      <c r="L40" s="12">
        <v>154</v>
      </c>
      <c r="M40" s="12">
        <v>37.549999999999997</v>
      </c>
      <c r="N40" s="12">
        <f t="shared" si="8"/>
        <v>423.29999999999995</v>
      </c>
      <c r="O40" s="12">
        <f t="shared" si="4"/>
        <v>0.50490000000000002</v>
      </c>
      <c r="P40" s="12">
        <f t="shared" si="9"/>
        <v>1.53</v>
      </c>
      <c r="Q40" s="12">
        <f t="shared" si="5"/>
        <v>702.25110500000005</v>
      </c>
      <c r="R40" s="12">
        <f t="shared" si="10"/>
        <v>2278.8588885294116</v>
      </c>
      <c r="S40"/>
      <c r="T40"/>
    </row>
    <row r="41" spans="1:20" ht="30" hidden="1" x14ac:dyDescent="0.25">
      <c r="A41" s="29" t="s">
        <v>254</v>
      </c>
      <c r="B41" s="10"/>
      <c r="C41" s="35">
        <v>12</v>
      </c>
      <c r="D41" s="7">
        <v>10</v>
      </c>
      <c r="E41" s="5"/>
      <c r="F41" s="5"/>
      <c r="G41" s="12">
        <v>0.83</v>
      </c>
      <c r="H41" s="12">
        <v>3.3000000000000002E-2</v>
      </c>
      <c r="I41" s="12">
        <v>3.0000000000000001E-3</v>
      </c>
      <c r="J41" s="12">
        <v>1</v>
      </c>
      <c r="K41" s="12">
        <v>11.45</v>
      </c>
      <c r="L41" s="12">
        <v>154</v>
      </c>
      <c r="M41" s="12">
        <v>37.549999999999997</v>
      </c>
      <c r="N41" s="12">
        <f t="shared" si="8"/>
        <v>298.79999999999995</v>
      </c>
      <c r="O41" s="12">
        <f t="shared" si="4"/>
        <v>0.35640000000000005</v>
      </c>
      <c r="P41" s="12">
        <f t="shared" si="9"/>
        <v>1.08</v>
      </c>
      <c r="Q41" s="12">
        <f t="shared" si="5"/>
        <v>506.75077999999996</v>
      </c>
      <c r="R41" s="12">
        <f t="shared" si="10"/>
        <v>2279.7792316666669</v>
      </c>
      <c r="S41"/>
      <c r="T41"/>
    </row>
    <row r="42" spans="1:20" ht="30" hidden="1" x14ac:dyDescent="0.25">
      <c r="A42" s="29" t="s">
        <v>253</v>
      </c>
      <c r="B42" s="10"/>
      <c r="C42" s="35">
        <v>1</v>
      </c>
      <c r="D42" s="7">
        <v>10</v>
      </c>
      <c r="E42" s="5"/>
      <c r="F42" s="5"/>
      <c r="G42" s="12">
        <v>0.83</v>
      </c>
      <c r="H42" s="12">
        <v>3.3000000000000002E-2</v>
      </c>
      <c r="I42" s="12">
        <v>3.0000000000000001E-3</v>
      </c>
      <c r="J42" s="12">
        <v>1</v>
      </c>
      <c r="K42" s="12">
        <v>11.45</v>
      </c>
      <c r="L42" s="12">
        <v>154</v>
      </c>
      <c r="M42" s="12">
        <v>37.549999999999997</v>
      </c>
      <c r="N42" s="12">
        <f t="shared" si="8"/>
        <v>24.9</v>
      </c>
      <c r="O42" s="12">
        <f t="shared" si="4"/>
        <v>2.9700000000000001E-2</v>
      </c>
      <c r="P42" s="12">
        <f t="shared" si="9"/>
        <v>0.09</v>
      </c>
      <c r="Q42" s="12">
        <f t="shared" si="5"/>
        <v>76.650064999999998</v>
      </c>
      <c r="R42" s="12">
        <f t="shared" si="10"/>
        <v>2314.200065</v>
      </c>
      <c r="S42"/>
      <c r="T42"/>
    </row>
    <row r="43" spans="1:20" ht="30" hidden="1" x14ac:dyDescent="0.25">
      <c r="A43" s="29" t="s">
        <v>245</v>
      </c>
      <c r="B43" s="10"/>
      <c r="C43" s="35">
        <v>1</v>
      </c>
      <c r="D43" s="7">
        <v>10</v>
      </c>
      <c r="E43" s="5"/>
      <c r="F43" s="5"/>
      <c r="G43" s="12">
        <v>0.83</v>
      </c>
      <c r="H43" s="12">
        <v>3.3000000000000002E-2</v>
      </c>
      <c r="I43" s="12">
        <v>3.0000000000000001E-3</v>
      </c>
      <c r="J43" s="12">
        <v>1</v>
      </c>
      <c r="K43" s="12">
        <v>11.45</v>
      </c>
      <c r="L43" s="12">
        <v>154</v>
      </c>
      <c r="M43" s="12">
        <v>37.549999999999997</v>
      </c>
      <c r="N43" s="12">
        <f t="shared" si="8"/>
        <v>24.9</v>
      </c>
      <c r="O43" s="12">
        <f t="shared" si="4"/>
        <v>2.9700000000000001E-2</v>
      </c>
      <c r="P43" s="12">
        <f t="shared" si="9"/>
        <v>0.09</v>
      </c>
      <c r="Q43" s="12">
        <f t="shared" si="5"/>
        <v>76.650064999999998</v>
      </c>
      <c r="R43" s="12">
        <f t="shared" si="10"/>
        <v>2314.200065</v>
      </c>
      <c r="S43"/>
      <c r="T43"/>
    </row>
    <row r="44" spans="1:20" ht="30" hidden="1" x14ac:dyDescent="0.25">
      <c r="A44" s="29" t="s">
        <v>237</v>
      </c>
      <c r="B44" s="10"/>
      <c r="C44" s="35">
        <v>2</v>
      </c>
      <c r="D44" s="7">
        <v>10</v>
      </c>
      <c r="E44" s="5"/>
      <c r="F44" s="5"/>
      <c r="G44" s="12">
        <v>0.83</v>
      </c>
      <c r="H44" s="12">
        <v>3.3000000000000002E-2</v>
      </c>
      <c r="I44" s="12">
        <v>3.0000000000000001E-3</v>
      </c>
      <c r="J44" s="12">
        <v>1</v>
      </c>
      <c r="K44" s="12">
        <v>11.45</v>
      </c>
      <c r="L44" s="12">
        <v>154</v>
      </c>
      <c r="M44" s="12">
        <v>37.549999999999997</v>
      </c>
      <c r="N44" s="12">
        <f t="shared" si="8"/>
        <v>49.8</v>
      </c>
      <c r="O44" s="12">
        <f t="shared" si="4"/>
        <v>5.9400000000000001E-2</v>
      </c>
      <c r="P44" s="12">
        <f t="shared" si="9"/>
        <v>0.18</v>
      </c>
      <c r="Q44" s="12">
        <f t="shared" si="5"/>
        <v>115.75013</v>
      </c>
      <c r="R44" s="12">
        <f t="shared" si="10"/>
        <v>2295.4250649999999</v>
      </c>
      <c r="S44"/>
      <c r="T44"/>
    </row>
    <row r="45" spans="1:20" ht="30" hidden="1" x14ac:dyDescent="0.25">
      <c r="A45" s="29" t="s">
        <v>238</v>
      </c>
      <c r="B45" s="10"/>
      <c r="C45" s="35">
        <v>1</v>
      </c>
      <c r="D45" s="7">
        <v>10</v>
      </c>
      <c r="E45" s="5"/>
      <c r="F45" s="5"/>
      <c r="G45" s="12">
        <v>0.83</v>
      </c>
      <c r="H45" s="12">
        <v>3.3000000000000002E-2</v>
      </c>
      <c r="I45" s="12">
        <v>3.0000000000000001E-3</v>
      </c>
      <c r="J45" s="12">
        <v>1</v>
      </c>
      <c r="K45" s="12">
        <v>11.45</v>
      </c>
      <c r="L45" s="12">
        <v>154</v>
      </c>
      <c r="M45" s="12">
        <v>37.549999999999997</v>
      </c>
      <c r="N45" s="12">
        <f t="shared" si="8"/>
        <v>24.9</v>
      </c>
      <c r="O45" s="12">
        <f t="shared" si="4"/>
        <v>2.9700000000000001E-2</v>
      </c>
      <c r="P45" s="12">
        <f t="shared" si="9"/>
        <v>0.09</v>
      </c>
      <c r="Q45" s="12">
        <f t="shared" si="5"/>
        <v>76.650064999999998</v>
      </c>
      <c r="R45" s="12">
        <f t="shared" si="10"/>
        <v>2314.200065</v>
      </c>
      <c r="S45"/>
      <c r="T45"/>
    </row>
    <row r="46" spans="1:20" hidden="1" x14ac:dyDescent="0.25">
      <c r="A46" s="8" t="s">
        <v>64</v>
      </c>
      <c r="B46" s="8" t="s">
        <v>65</v>
      </c>
      <c r="C46" s="20">
        <v>100</v>
      </c>
      <c r="D46" s="20">
        <v>20</v>
      </c>
      <c r="E46" s="8"/>
      <c r="F46" s="8"/>
      <c r="G46" s="12">
        <v>0.83</v>
      </c>
      <c r="H46" s="12">
        <v>3.3000000000000002E-2</v>
      </c>
      <c r="I46" s="12">
        <v>3.0000000000000001E-3</v>
      </c>
      <c r="J46" s="12">
        <v>1</v>
      </c>
      <c r="K46" s="12">
        <v>11.45</v>
      </c>
      <c r="L46" s="12">
        <v>154</v>
      </c>
      <c r="M46" s="12">
        <v>89</v>
      </c>
      <c r="N46" s="12">
        <f t="shared" si="8"/>
        <v>2490</v>
      </c>
      <c r="O46" s="12">
        <f t="shared" si="4"/>
        <v>2.97</v>
      </c>
      <c r="P46" s="12">
        <f t="shared" si="9"/>
        <v>9</v>
      </c>
      <c r="Q46" s="10">
        <f t="shared" si="5"/>
        <v>3999.0065</v>
      </c>
      <c r="R46" s="8">
        <v>391.19</v>
      </c>
      <c r="S46"/>
      <c r="T46"/>
    </row>
    <row r="47" spans="1:20" ht="30" hidden="1" x14ac:dyDescent="0.25">
      <c r="A47" s="29" t="s">
        <v>246</v>
      </c>
      <c r="B47" s="10"/>
      <c r="C47" s="35">
        <v>4</v>
      </c>
      <c r="D47" s="7">
        <v>10</v>
      </c>
      <c r="E47" s="5"/>
      <c r="F47" s="5"/>
      <c r="G47" s="12">
        <v>0.83</v>
      </c>
      <c r="H47" s="12">
        <v>3.3000000000000002E-2</v>
      </c>
      <c r="I47" s="12">
        <v>3.0000000000000001E-3</v>
      </c>
      <c r="J47" s="12">
        <v>1</v>
      </c>
      <c r="K47" s="12">
        <v>11.45</v>
      </c>
      <c r="L47" s="12">
        <v>154</v>
      </c>
      <c r="M47" s="12">
        <v>37.549999999999997</v>
      </c>
      <c r="N47" s="12">
        <f t="shared" si="8"/>
        <v>99.6</v>
      </c>
      <c r="O47" s="12">
        <f t="shared" si="4"/>
        <v>0.1188</v>
      </c>
      <c r="P47" s="12">
        <f t="shared" si="9"/>
        <v>0.36</v>
      </c>
      <c r="Q47" s="12">
        <f t="shared" si="5"/>
        <v>193.95025999999999</v>
      </c>
      <c r="R47" s="12">
        <f t="shared" ref="R47:R56" si="11">Q47/C47+M47+2200</f>
        <v>2286.0375650000001</v>
      </c>
      <c r="S47"/>
      <c r="T47"/>
    </row>
    <row r="48" spans="1:20" ht="30" hidden="1" x14ac:dyDescent="0.25">
      <c r="A48" s="29" t="s">
        <v>251</v>
      </c>
      <c r="B48" s="10"/>
      <c r="C48" s="35">
        <v>2</v>
      </c>
      <c r="D48" s="7">
        <v>10</v>
      </c>
      <c r="E48" s="5"/>
      <c r="F48" s="5"/>
      <c r="G48" s="12">
        <v>0.83</v>
      </c>
      <c r="H48" s="12">
        <v>3.3000000000000002E-2</v>
      </c>
      <c r="I48" s="12">
        <v>3.0000000000000001E-3</v>
      </c>
      <c r="J48" s="12">
        <v>1</v>
      </c>
      <c r="K48" s="12">
        <v>11.45</v>
      </c>
      <c r="L48" s="12">
        <v>154</v>
      </c>
      <c r="M48" s="12">
        <v>37.549999999999997</v>
      </c>
      <c r="N48" s="12">
        <f t="shared" si="8"/>
        <v>49.8</v>
      </c>
      <c r="O48" s="12">
        <f t="shared" si="4"/>
        <v>5.9400000000000001E-2</v>
      </c>
      <c r="P48" s="12">
        <f t="shared" si="9"/>
        <v>0.18</v>
      </c>
      <c r="Q48" s="12">
        <f t="shared" si="5"/>
        <v>115.75013</v>
      </c>
      <c r="R48" s="12">
        <f t="shared" si="11"/>
        <v>2295.4250649999999</v>
      </c>
      <c r="S48"/>
      <c r="T48"/>
    </row>
    <row r="49" spans="1:20" ht="30" hidden="1" x14ac:dyDescent="0.25">
      <c r="A49" s="29" t="s">
        <v>242</v>
      </c>
      <c r="B49" s="10"/>
      <c r="C49" s="35">
        <v>9</v>
      </c>
      <c r="D49" s="7">
        <v>10</v>
      </c>
      <c r="E49" s="5"/>
      <c r="F49" s="5"/>
      <c r="G49" s="12">
        <v>0.83</v>
      </c>
      <c r="H49" s="12">
        <v>3.3000000000000002E-2</v>
      </c>
      <c r="I49" s="12">
        <v>3.0000000000000001E-3</v>
      </c>
      <c r="J49" s="12">
        <v>1</v>
      </c>
      <c r="K49" s="12">
        <v>11.45</v>
      </c>
      <c r="L49" s="12">
        <v>154</v>
      </c>
      <c r="M49" s="12">
        <v>37.549999999999997</v>
      </c>
      <c r="N49" s="12">
        <f t="shared" si="8"/>
        <v>224.1</v>
      </c>
      <c r="O49" s="12">
        <f t="shared" si="4"/>
        <v>0.26730000000000004</v>
      </c>
      <c r="P49" s="12">
        <f t="shared" si="9"/>
        <v>0.80999999999999994</v>
      </c>
      <c r="Q49" s="12">
        <f t="shared" si="5"/>
        <v>389.45058499999999</v>
      </c>
      <c r="R49" s="12">
        <f t="shared" si="11"/>
        <v>2280.8222872222223</v>
      </c>
      <c r="S49"/>
      <c r="T49"/>
    </row>
    <row r="50" spans="1:20" ht="30" hidden="1" x14ac:dyDescent="0.25">
      <c r="A50" s="29" t="s">
        <v>240</v>
      </c>
      <c r="B50" s="10"/>
      <c r="C50" s="35">
        <v>3</v>
      </c>
      <c r="D50" s="7">
        <v>10</v>
      </c>
      <c r="E50" s="5"/>
      <c r="F50" s="5"/>
      <c r="G50" s="12">
        <v>0.83</v>
      </c>
      <c r="H50" s="12">
        <v>3.3000000000000002E-2</v>
      </c>
      <c r="I50" s="12">
        <v>3.0000000000000001E-3</v>
      </c>
      <c r="J50" s="12">
        <v>1</v>
      </c>
      <c r="K50" s="12">
        <v>11.45</v>
      </c>
      <c r="L50" s="12">
        <v>154</v>
      </c>
      <c r="M50" s="12">
        <v>37.549999999999997</v>
      </c>
      <c r="N50" s="12">
        <f t="shared" si="8"/>
        <v>74.699999999999989</v>
      </c>
      <c r="O50" s="12">
        <f t="shared" si="4"/>
        <v>8.9100000000000013E-2</v>
      </c>
      <c r="P50" s="12">
        <f t="shared" si="9"/>
        <v>0.27</v>
      </c>
      <c r="Q50" s="12">
        <f t="shared" si="5"/>
        <v>154.85019499999999</v>
      </c>
      <c r="R50" s="12">
        <f t="shared" si="11"/>
        <v>2289.1667316666667</v>
      </c>
      <c r="S50"/>
      <c r="T50"/>
    </row>
    <row r="51" spans="1:20" ht="30" hidden="1" x14ac:dyDescent="0.25">
      <c r="A51" s="29" t="s">
        <v>255</v>
      </c>
      <c r="B51" s="10"/>
      <c r="C51" s="35">
        <v>5</v>
      </c>
      <c r="D51" s="7">
        <v>10</v>
      </c>
      <c r="E51" s="5"/>
      <c r="F51" s="5"/>
      <c r="G51" s="12">
        <v>0.83</v>
      </c>
      <c r="H51" s="12">
        <v>3.3000000000000002E-2</v>
      </c>
      <c r="I51" s="12">
        <v>3.0000000000000001E-3</v>
      </c>
      <c r="J51" s="12">
        <v>1</v>
      </c>
      <c r="K51" s="12">
        <v>11.45</v>
      </c>
      <c r="L51" s="12">
        <v>154</v>
      </c>
      <c r="M51" s="12">
        <v>37.549999999999997</v>
      </c>
      <c r="N51" s="12">
        <f t="shared" si="8"/>
        <v>124.49999999999999</v>
      </c>
      <c r="O51" s="12">
        <f t="shared" si="4"/>
        <v>0.14850000000000002</v>
      </c>
      <c r="P51" s="12">
        <f t="shared" si="9"/>
        <v>0.44999999999999996</v>
      </c>
      <c r="Q51" s="12">
        <f t="shared" si="5"/>
        <v>233.05032499999999</v>
      </c>
      <c r="R51" s="12">
        <f t="shared" si="11"/>
        <v>2284.160065</v>
      </c>
      <c r="S51"/>
      <c r="T51"/>
    </row>
    <row r="52" spans="1:20" ht="30" hidden="1" x14ac:dyDescent="0.25">
      <c r="A52" s="29" t="s">
        <v>249</v>
      </c>
      <c r="B52" s="10"/>
      <c r="C52" s="35">
        <v>1</v>
      </c>
      <c r="D52" s="7">
        <v>10</v>
      </c>
      <c r="E52" s="5"/>
      <c r="F52" s="5"/>
      <c r="G52" s="12">
        <v>0.83</v>
      </c>
      <c r="H52" s="12">
        <v>3.3000000000000002E-2</v>
      </c>
      <c r="I52" s="12">
        <v>3.0000000000000001E-3</v>
      </c>
      <c r="J52" s="12">
        <v>1</v>
      </c>
      <c r="K52" s="12">
        <v>11.45</v>
      </c>
      <c r="L52" s="12">
        <v>154</v>
      </c>
      <c r="M52" s="12">
        <v>37.549999999999997</v>
      </c>
      <c r="N52" s="12">
        <f t="shared" si="8"/>
        <v>24.9</v>
      </c>
      <c r="O52" s="12">
        <f t="shared" si="4"/>
        <v>2.9700000000000001E-2</v>
      </c>
      <c r="P52" s="12">
        <f t="shared" si="9"/>
        <v>0.09</v>
      </c>
      <c r="Q52" s="12">
        <f t="shared" si="5"/>
        <v>76.650064999999998</v>
      </c>
      <c r="R52" s="12">
        <f t="shared" si="11"/>
        <v>2314.200065</v>
      </c>
      <c r="S52"/>
      <c r="T52"/>
    </row>
    <row r="53" spans="1:20" hidden="1" x14ac:dyDescent="0.25">
      <c r="A53" s="29" t="s">
        <v>241</v>
      </c>
      <c r="B53" s="10"/>
      <c r="C53" s="35">
        <v>7</v>
      </c>
      <c r="D53" s="7">
        <v>10</v>
      </c>
      <c r="E53" s="5"/>
      <c r="F53" s="5"/>
      <c r="G53" s="12">
        <v>0.83</v>
      </c>
      <c r="H53" s="12">
        <v>3.3000000000000002E-2</v>
      </c>
      <c r="I53" s="12">
        <v>3.0000000000000001E-3</v>
      </c>
      <c r="J53" s="12">
        <v>1</v>
      </c>
      <c r="K53" s="12">
        <v>11.45</v>
      </c>
      <c r="L53" s="12">
        <v>154</v>
      </c>
      <c r="M53" s="12">
        <v>37.549999999999997</v>
      </c>
      <c r="N53" s="12">
        <f t="shared" si="8"/>
        <v>174.29999999999998</v>
      </c>
      <c r="O53" s="12">
        <f t="shared" si="4"/>
        <v>0.2079</v>
      </c>
      <c r="P53" s="12">
        <f t="shared" si="9"/>
        <v>0.63</v>
      </c>
      <c r="Q53" s="12">
        <f t="shared" si="5"/>
        <v>311.25045499999999</v>
      </c>
      <c r="R53" s="12">
        <f t="shared" si="11"/>
        <v>2282.0143507142857</v>
      </c>
      <c r="S53"/>
      <c r="T53"/>
    </row>
    <row r="54" spans="1:20" ht="30" hidden="1" x14ac:dyDescent="0.25">
      <c r="A54" s="29" t="s">
        <v>244</v>
      </c>
      <c r="B54" s="10"/>
      <c r="C54" s="35">
        <v>1</v>
      </c>
      <c r="D54" s="7">
        <v>10</v>
      </c>
      <c r="E54" s="5"/>
      <c r="F54" s="5"/>
      <c r="G54" s="12">
        <v>0.83</v>
      </c>
      <c r="H54" s="12">
        <v>3.3000000000000002E-2</v>
      </c>
      <c r="I54" s="12">
        <v>3.0000000000000001E-3</v>
      </c>
      <c r="J54" s="12">
        <v>1</v>
      </c>
      <c r="K54" s="12">
        <v>11.45</v>
      </c>
      <c r="L54" s="12">
        <v>154</v>
      </c>
      <c r="M54" s="12">
        <v>37.549999999999997</v>
      </c>
      <c r="N54" s="12">
        <f t="shared" si="8"/>
        <v>24.9</v>
      </c>
      <c r="O54" s="12">
        <f t="shared" si="4"/>
        <v>2.9700000000000001E-2</v>
      </c>
      <c r="P54" s="12">
        <f t="shared" si="9"/>
        <v>0.09</v>
      </c>
      <c r="Q54" s="12">
        <f t="shared" si="5"/>
        <v>76.650064999999998</v>
      </c>
      <c r="R54" s="12">
        <f t="shared" si="11"/>
        <v>2314.200065</v>
      </c>
      <c r="S54"/>
      <c r="T54"/>
    </row>
    <row r="55" spans="1:20" ht="30" hidden="1" x14ac:dyDescent="0.25">
      <c r="A55" s="29" t="s">
        <v>243</v>
      </c>
      <c r="B55" s="10"/>
      <c r="C55" s="35">
        <v>12</v>
      </c>
      <c r="D55" s="7">
        <v>10</v>
      </c>
      <c r="E55" s="5"/>
      <c r="F55" s="5"/>
      <c r="G55" s="12">
        <v>0.83</v>
      </c>
      <c r="H55" s="12">
        <v>3.3000000000000002E-2</v>
      </c>
      <c r="I55" s="12">
        <v>3.0000000000000001E-3</v>
      </c>
      <c r="J55" s="12">
        <v>1</v>
      </c>
      <c r="K55" s="12">
        <v>11.45</v>
      </c>
      <c r="L55" s="12">
        <v>154</v>
      </c>
      <c r="M55" s="12">
        <v>37.549999999999997</v>
      </c>
      <c r="N55" s="12">
        <f t="shared" si="8"/>
        <v>298.79999999999995</v>
      </c>
      <c r="O55" s="12">
        <f t="shared" si="4"/>
        <v>0.35640000000000005</v>
      </c>
      <c r="P55" s="12">
        <f t="shared" si="9"/>
        <v>1.08</v>
      </c>
      <c r="Q55" s="12">
        <f t="shared" si="5"/>
        <v>506.75077999999996</v>
      </c>
      <c r="R55" s="12">
        <f t="shared" si="11"/>
        <v>2279.7792316666669</v>
      </c>
      <c r="S55"/>
      <c r="T55"/>
    </row>
    <row r="56" spans="1:20" ht="30" hidden="1" x14ac:dyDescent="0.25">
      <c r="A56" s="29" t="s">
        <v>239</v>
      </c>
      <c r="B56" s="10"/>
      <c r="C56" s="35">
        <v>1</v>
      </c>
      <c r="D56" s="7">
        <v>10</v>
      </c>
      <c r="E56" s="5"/>
      <c r="F56" s="5"/>
      <c r="G56" s="12">
        <v>0.83</v>
      </c>
      <c r="H56" s="12">
        <v>3.3000000000000002E-2</v>
      </c>
      <c r="I56" s="12">
        <v>3.0000000000000001E-3</v>
      </c>
      <c r="J56" s="12">
        <v>1</v>
      </c>
      <c r="K56" s="12">
        <v>11.45</v>
      </c>
      <c r="L56" s="12">
        <v>154</v>
      </c>
      <c r="M56" s="12">
        <v>37.549999999999997</v>
      </c>
      <c r="N56" s="12">
        <f t="shared" si="8"/>
        <v>24.9</v>
      </c>
      <c r="O56" s="12">
        <f t="shared" si="4"/>
        <v>2.9700000000000001E-2</v>
      </c>
      <c r="P56" s="12">
        <f t="shared" si="9"/>
        <v>0.09</v>
      </c>
      <c r="Q56" s="12">
        <f t="shared" si="5"/>
        <v>76.650064999999998</v>
      </c>
      <c r="R56" s="12">
        <f t="shared" si="11"/>
        <v>2314.200065</v>
      </c>
      <c r="S56"/>
      <c r="T56"/>
    </row>
    <row r="57" spans="1:20" x14ac:dyDescent="0.25">
      <c r="A57" s="10" t="s">
        <v>89</v>
      </c>
      <c r="B57" s="10" t="s">
        <v>44</v>
      </c>
      <c r="C57" s="11">
        <v>192</v>
      </c>
      <c r="D57" s="11" t="s">
        <v>45</v>
      </c>
      <c r="E57" s="10"/>
      <c r="F57" s="10"/>
      <c r="G57" s="10">
        <v>0.83</v>
      </c>
      <c r="H57" s="10">
        <v>3.3000000000000002E-2</v>
      </c>
      <c r="I57" s="10">
        <v>3.0000000000000001E-3</v>
      </c>
      <c r="J57" s="10">
        <v>1</v>
      </c>
      <c r="K57" s="10">
        <v>11.45</v>
      </c>
      <c r="L57" s="10">
        <v>154</v>
      </c>
      <c r="M57" s="10">
        <v>77.2</v>
      </c>
      <c r="N57" s="10">
        <f t="shared" si="8"/>
        <v>4780.7999999999993</v>
      </c>
      <c r="O57" s="10">
        <f t="shared" si="4"/>
        <v>5.7024000000000008</v>
      </c>
      <c r="P57" s="10">
        <f t="shared" si="9"/>
        <v>17.28</v>
      </c>
      <c r="Q57" s="10">
        <f t="shared" si="5"/>
        <v>7584.4124799999991</v>
      </c>
      <c r="R57" s="24">
        <f>Q57/C57</f>
        <v>39.502148333333331</v>
      </c>
      <c r="S57" s="5">
        <f t="shared" ref="S57:S59" si="12">R57*5</f>
        <v>197.51074166666666</v>
      </c>
      <c r="T57" s="5">
        <f t="shared" ref="T57:T59" si="13">R57*3</f>
        <v>118.50644499999999</v>
      </c>
    </row>
    <row r="58" spans="1:20" x14ac:dyDescent="0.25">
      <c r="A58" s="10" t="s">
        <v>125</v>
      </c>
      <c r="B58" s="10" t="s">
        <v>44</v>
      </c>
      <c r="C58" s="11">
        <v>768</v>
      </c>
      <c r="D58" s="11" t="s">
        <v>45</v>
      </c>
      <c r="E58" s="10"/>
      <c r="F58" s="10"/>
      <c r="G58" s="10">
        <v>0.83</v>
      </c>
      <c r="H58" s="10">
        <v>3.3000000000000002E-2</v>
      </c>
      <c r="I58" s="10">
        <v>3.0000000000000001E-3</v>
      </c>
      <c r="J58" s="10">
        <v>1</v>
      </c>
      <c r="K58" s="10">
        <v>11.45</v>
      </c>
      <c r="L58" s="10">
        <v>154</v>
      </c>
      <c r="M58" s="10">
        <v>77.2</v>
      </c>
      <c r="N58" s="10">
        <f t="shared" si="8"/>
        <v>19123.199999999997</v>
      </c>
      <c r="O58" s="10">
        <f t="shared" si="4"/>
        <v>22.809600000000003</v>
      </c>
      <c r="P58" s="10">
        <f t="shared" si="9"/>
        <v>69.12</v>
      </c>
      <c r="Q58" s="10">
        <f t="shared" si="5"/>
        <v>30106.049919999998</v>
      </c>
      <c r="R58" s="24">
        <f>Q58/C58</f>
        <v>39.200585833333328</v>
      </c>
      <c r="S58" s="5">
        <f t="shared" si="12"/>
        <v>196.00292916666663</v>
      </c>
      <c r="T58" s="5">
        <f t="shared" si="13"/>
        <v>117.60175749999999</v>
      </c>
    </row>
    <row r="59" spans="1:20" x14ac:dyDescent="0.25">
      <c r="A59" s="10" t="s">
        <v>123</v>
      </c>
      <c r="B59" s="10" t="s">
        <v>93</v>
      </c>
      <c r="C59" s="11">
        <v>36</v>
      </c>
      <c r="D59" s="11"/>
      <c r="E59" s="10"/>
      <c r="F59" s="10"/>
      <c r="G59" s="10">
        <v>0.83</v>
      </c>
      <c r="H59" s="10">
        <v>3.3000000000000002E-2</v>
      </c>
      <c r="I59" s="10">
        <v>3.0000000000000001E-3</v>
      </c>
      <c r="J59" s="10">
        <v>1</v>
      </c>
      <c r="K59" s="10">
        <v>11.45</v>
      </c>
      <c r="L59" s="10">
        <v>154</v>
      </c>
      <c r="M59" s="10">
        <v>37.549999999999997</v>
      </c>
      <c r="N59" s="10">
        <f t="shared" si="8"/>
        <v>896.4</v>
      </c>
      <c r="O59" s="10">
        <f t="shared" si="4"/>
        <v>1.0692000000000002</v>
      </c>
      <c r="P59" s="10">
        <f t="shared" si="9"/>
        <v>3.2399999999999998</v>
      </c>
      <c r="Q59" s="10">
        <f t="shared" si="5"/>
        <v>1445.1523400000001</v>
      </c>
      <c r="R59" s="24">
        <f>Q59/C59+M59</f>
        <v>77.693120555555552</v>
      </c>
      <c r="S59" s="5">
        <f t="shared" si="12"/>
        <v>388.46560277777775</v>
      </c>
      <c r="T59" s="5">
        <f t="shared" si="13"/>
        <v>233.07936166666667</v>
      </c>
    </row>
    <row r="60" spans="1:20" hidden="1" x14ac:dyDescent="0.25">
      <c r="A60" s="15" t="s">
        <v>42</v>
      </c>
      <c r="B60" s="5"/>
      <c r="C60" s="7">
        <v>2</v>
      </c>
      <c r="D60" s="7" t="s">
        <v>34</v>
      </c>
      <c r="E60" s="5"/>
      <c r="F60" s="5"/>
      <c r="G60" s="5">
        <v>0.83</v>
      </c>
      <c r="H60" s="5">
        <v>3.3000000000000002E-2</v>
      </c>
      <c r="I60" s="5">
        <v>3.0000000000000001E-3</v>
      </c>
      <c r="J60" s="5">
        <v>1</v>
      </c>
      <c r="K60" s="5">
        <v>11.45</v>
      </c>
      <c r="L60" s="5">
        <v>154</v>
      </c>
      <c r="M60" s="5"/>
      <c r="N60" s="9">
        <f>G60*C60*0.9</f>
        <v>1.494</v>
      </c>
      <c r="O60" s="9">
        <f t="shared" si="4"/>
        <v>5.9400000000000001E-2</v>
      </c>
      <c r="P60" s="9">
        <f>I60*C60*0.9</f>
        <v>5.4000000000000003E-3</v>
      </c>
      <c r="Q60" s="5">
        <f t="shared" si="5"/>
        <v>3.0057299999999998</v>
      </c>
      <c r="R60" s="5">
        <v>678.02</v>
      </c>
      <c r="S60"/>
      <c r="T60"/>
    </row>
    <row r="61" spans="1:20" x14ac:dyDescent="0.25">
      <c r="A61" s="10" t="s">
        <v>77</v>
      </c>
      <c r="B61" s="10" t="s">
        <v>44</v>
      </c>
      <c r="C61" s="11">
        <v>768</v>
      </c>
      <c r="D61" s="11" t="s">
        <v>45</v>
      </c>
      <c r="E61" s="10"/>
      <c r="F61" s="10"/>
      <c r="G61" s="10">
        <v>0.83</v>
      </c>
      <c r="H61" s="10">
        <v>3.3000000000000002E-2</v>
      </c>
      <c r="I61" s="10">
        <v>3.0000000000000001E-3</v>
      </c>
      <c r="J61" s="10">
        <v>1</v>
      </c>
      <c r="K61" s="10">
        <v>11.45</v>
      </c>
      <c r="L61" s="10">
        <v>154</v>
      </c>
      <c r="M61" s="10">
        <v>77.2</v>
      </c>
      <c r="N61" s="10">
        <f>G61*C61*30</f>
        <v>19123.199999999997</v>
      </c>
      <c r="O61" s="10">
        <f t="shared" si="4"/>
        <v>22.809600000000003</v>
      </c>
      <c r="P61" s="10">
        <f>I61*C61*30</f>
        <v>69.12</v>
      </c>
      <c r="Q61" s="10">
        <f t="shared" si="5"/>
        <v>30106.049919999998</v>
      </c>
      <c r="R61" s="24">
        <f>Q61/C61</f>
        <v>39.200585833333328</v>
      </c>
      <c r="S61" s="5">
        <f t="shared" ref="S61:S62" si="14">R61*5</f>
        <v>196.00292916666663</v>
      </c>
      <c r="T61" s="5">
        <f t="shared" ref="T61:T62" si="15">R61*3</f>
        <v>117.60175749999999</v>
      </c>
    </row>
    <row r="62" spans="1:20" x14ac:dyDescent="0.25">
      <c r="A62" s="10" t="s">
        <v>133</v>
      </c>
      <c r="B62" s="10" t="s">
        <v>93</v>
      </c>
      <c r="C62" s="11">
        <v>8</v>
      </c>
      <c r="D62" s="11">
        <v>1</v>
      </c>
      <c r="E62" s="10"/>
      <c r="F62" s="10"/>
      <c r="G62" s="10">
        <v>0.83</v>
      </c>
      <c r="H62" s="10">
        <v>3.3000000000000002E-2</v>
      </c>
      <c r="I62" s="10">
        <v>3.0000000000000001E-3</v>
      </c>
      <c r="J62" s="10">
        <v>1</v>
      </c>
      <c r="K62" s="10">
        <v>11.45</v>
      </c>
      <c r="L62" s="10">
        <v>154</v>
      </c>
      <c r="M62" s="10">
        <v>5.92</v>
      </c>
      <c r="N62" s="10">
        <f>G62*C62*30</f>
        <v>199.2</v>
      </c>
      <c r="O62" s="10">
        <f t="shared" si="4"/>
        <v>0.23760000000000001</v>
      </c>
      <c r="P62" s="10">
        <f>I62*C62*30</f>
        <v>0.72</v>
      </c>
      <c r="Q62" s="10">
        <f t="shared" si="5"/>
        <v>318.72051999999996</v>
      </c>
      <c r="R62" s="24">
        <f>Q62/C62+M62</f>
        <v>45.760064999999997</v>
      </c>
      <c r="S62" s="5">
        <f t="shared" si="14"/>
        <v>228.80032499999999</v>
      </c>
      <c r="T62" s="5">
        <f t="shared" si="15"/>
        <v>137.28019499999999</v>
      </c>
    </row>
    <row r="63" spans="1:20" hidden="1" x14ac:dyDescent="0.25">
      <c r="A63" s="22" t="s">
        <v>165</v>
      </c>
      <c r="B63" s="22"/>
      <c r="C63" s="23">
        <v>233</v>
      </c>
      <c r="D63" s="23"/>
      <c r="E63" s="22"/>
      <c r="F63" s="22"/>
      <c r="G63" s="22">
        <v>0.83</v>
      </c>
      <c r="H63" s="22">
        <v>3.3000000000000002E-2</v>
      </c>
      <c r="I63" s="22">
        <v>3.0000000000000001E-3</v>
      </c>
      <c r="J63" s="22">
        <v>1</v>
      </c>
      <c r="K63" s="22">
        <v>11.45</v>
      </c>
      <c r="L63" s="22">
        <v>154</v>
      </c>
      <c r="M63" s="22">
        <v>37.549999999999997</v>
      </c>
      <c r="N63" s="22">
        <f>G63*C63*30</f>
        <v>5801.7</v>
      </c>
      <c r="O63" s="22">
        <f t="shared" si="4"/>
        <v>6.9201000000000006</v>
      </c>
      <c r="P63" s="22">
        <f>I63*C63*30</f>
        <v>20.970000000000002</v>
      </c>
      <c r="Q63" s="22">
        <f t="shared" si="5"/>
        <v>9147.8651449999998</v>
      </c>
      <c r="R63" s="22">
        <f>Q63/C63+M63+307.77</f>
        <v>384.58122379828325</v>
      </c>
      <c r="S63"/>
      <c r="T63"/>
    </row>
    <row r="64" spans="1:20" hidden="1" x14ac:dyDescent="0.25">
      <c r="A64" s="10" t="s">
        <v>189</v>
      </c>
      <c r="B64" s="10"/>
      <c r="C64" s="11">
        <v>1</v>
      </c>
      <c r="D64" s="11"/>
      <c r="E64" s="10"/>
      <c r="F64" s="10"/>
      <c r="G64" s="10">
        <v>0.83</v>
      </c>
      <c r="H64" s="10">
        <v>3.3000000000000002E-2</v>
      </c>
      <c r="I64" s="10">
        <v>3.0000000000000001E-3</v>
      </c>
      <c r="J64" s="10">
        <v>1</v>
      </c>
      <c r="K64" s="10">
        <v>11.45</v>
      </c>
      <c r="L64" s="10">
        <v>154</v>
      </c>
      <c r="M64" s="10">
        <v>37.549999999999997</v>
      </c>
      <c r="N64" s="10">
        <f>G64*C64*30</f>
        <v>24.9</v>
      </c>
      <c r="O64" s="10">
        <f t="shared" si="4"/>
        <v>2.9700000000000001E-2</v>
      </c>
      <c r="P64" s="10">
        <f>I64*C64*30</f>
        <v>0.09</v>
      </c>
      <c r="Q64" s="10">
        <f t="shared" si="5"/>
        <v>76.650064999999998</v>
      </c>
      <c r="R64" s="10">
        <f>Q64/C64+M64+2200</f>
        <v>2314.200065</v>
      </c>
      <c r="S64"/>
      <c r="T64"/>
    </row>
    <row r="65" spans="1:20" hidden="1" x14ac:dyDescent="0.25">
      <c r="A65" s="36" t="s">
        <v>261</v>
      </c>
      <c r="B65" s="10" t="s">
        <v>33</v>
      </c>
      <c r="C65" s="7">
        <v>133</v>
      </c>
      <c r="D65" s="7">
        <v>10</v>
      </c>
      <c r="E65" s="5"/>
      <c r="F65" s="5"/>
      <c r="G65" s="12">
        <v>0.83</v>
      </c>
      <c r="H65" s="12">
        <v>3.3000000000000002E-2</v>
      </c>
      <c r="I65" s="12">
        <v>3.0000000000000001E-3</v>
      </c>
      <c r="J65" s="12">
        <v>1</v>
      </c>
      <c r="K65" s="12">
        <v>11.45</v>
      </c>
      <c r="L65" s="12">
        <v>154</v>
      </c>
      <c r="M65" s="12">
        <v>37.549999999999997</v>
      </c>
      <c r="N65" s="12">
        <f>G65*D65*30</f>
        <v>248.99999999999997</v>
      </c>
      <c r="O65" s="12">
        <f>H65*D65*0.9</f>
        <v>0.29700000000000004</v>
      </c>
      <c r="P65" s="12">
        <f>I65*D65*30</f>
        <v>0.89999999999999991</v>
      </c>
      <c r="Q65" s="12">
        <f t="shared" si="5"/>
        <v>428.55064999999996</v>
      </c>
      <c r="R65" s="12">
        <f>Q65/D65+M65+320</f>
        <v>400.40506499999998</v>
      </c>
      <c r="S65"/>
      <c r="T65"/>
    </row>
    <row r="66" spans="1:20" x14ac:dyDescent="0.25">
      <c r="A66" s="10" t="s">
        <v>79</v>
      </c>
      <c r="B66" s="10" t="s">
        <v>44</v>
      </c>
      <c r="C66" s="11">
        <v>192</v>
      </c>
      <c r="D66" s="11" t="s">
        <v>45</v>
      </c>
      <c r="E66" s="10"/>
      <c r="F66" s="10"/>
      <c r="G66" s="10">
        <v>0.83</v>
      </c>
      <c r="H66" s="10">
        <v>3.3000000000000002E-2</v>
      </c>
      <c r="I66" s="10">
        <v>3.0000000000000001E-3</v>
      </c>
      <c r="J66" s="10">
        <v>1</v>
      </c>
      <c r="K66" s="10">
        <v>11.45</v>
      </c>
      <c r="L66" s="10">
        <v>154</v>
      </c>
      <c r="M66" s="10">
        <v>77.2</v>
      </c>
      <c r="N66" s="10">
        <f t="shared" ref="N66:N75" si="16">G66*C66*30</f>
        <v>4780.7999999999993</v>
      </c>
      <c r="O66" s="10">
        <f t="shared" ref="O66:O110" si="17">H66*C66*0.9</f>
        <v>5.7024000000000008</v>
      </c>
      <c r="P66" s="10">
        <f t="shared" ref="P66:P75" si="18">I66*C66*30</f>
        <v>17.28</v>
      </c>
      <c r="Q66" s="10">
        <f t="shared" ref="Q66:Q77" si="19">M66+(L66*P66)+(K66*O66)+J66*N66</f>
        <v>7584.4124799999991</v>
      </c>
      <c r="R66" s="24">
        <f>Q66/C66</f>
        <v>39.502148333333331</v>
      </c>
      <c r="S66" s="5">
        <f t="shared" ref="S66:S67" si="20">R66*5</f>
        <v>197.51074166666666</v>
      </c>
      <c r="T66" s="5">
        <f t="shared" ref="T66:T67" si="21">R66*3</f>
        <v>118.50644499999999</v>
      </c>
    </row>
    <row r="67" spans="1:20" x14ac:dyDescent="0.25">
      <c r="A67" s="10" t="s">
        <v>58</v>
      </c>
      <c r="B67" s="10" t="s">
        <v>44</v>
      </c>
      <c r="C67" s="11">
        <v>960</v>
      </c>
      <c r="D67" s="11" t="s">
        <v>45</v>
      </c>
      <c r="E67" s="10"/>
      <c r="F67" s="10"/>
      <c r="G67" s="10">
        <v>0.83</v>
      </c>
      <c r="H67" s="10">
        <v>3.3000000000000002E-2</v>
      </c>
      <c r="I67" s="10">
        <v>3.0000000000000001E-3</v>
      </c>
      <c r="J67" s="10">
        <v>1</v>
      </c>
      <c r="K67" s="10">
        <v>11.45</v>
      </c>
      <c r="L67" s="10">
        <v>154</v>
      </c>
      <c r="M67" s="10">
        <v>77.2</v>
      </c>
      <c r="N67" s="10">
        <f t="shared" si="16"/>
        <v>23904</v>
      </c>
      <c r="O67" s="10">
        <f t="shared" si="17"/>
        <v>28.512</v>
      </c>
      <c r="P67" s="10">
        <f t="shared" si="18"/>
        <v>86.399999999999991</v>
      </c>
      <c r="Q67" s="10">
        <f t="shared" si="19"/>
        <v>37613.2624</v>
      </c>
      <c r="R67" s="24">
        <f>Q67/C67</f>
        <v>39.180481666666665</v>
      </c>
      <c r="S67" s="5">
        <f t="shared" si="20"/>
        <v>195.90240833333331</v>
      </c>
      <c r="T67" s="5">
        <f t="shared" si="21"/>
        <v>117.541445</v>
      </c>
    </row>
    <row r="68" spans="1:20" hidden="1" x14ac:dyDescent="0.25">
      <c r="A68" s="10" t="s">
        <v>145</v>
      </c>
      <c r="B68" s="10" t="s">
        <v>33</v>
      </c>
      <c r="C68" s="11">
        <v>2</v>
      </c>
      <c r="D68" s="11" t="s">
        <v>34</v>
      </c>
      <c r="E68" s="10"/>
      <c r="F68" s="10"/>
      <c r="G68" s="10">
        <v>0.83</v>
      </c>
      <c r="H68" s="10">
        <v>3.3000000000000002E-2</v>
      </c>
      <c r="I68" s="10">
        <v>3.0000000000000001E-3</v>
      </c>
      <c r="J68" s="10">
        <v>1</v>
      </c>
      <c r="K68" s="10">
        <v>11.45</v>
      </c>
      <c r="L68" s="10">
        <v>154</v>
      </c>
      <c r="M68" s="10"/>
      <c r="N68" s="10">
        <f t="shared" si="16"/>
        <v>49.8</v>
      </c>
      <c r="O68" s="10">
        <f t="shared" si="17"/>
        <v>5.9400000000000001E-2</v>
      </c>
      <c r="P68" s="10">
        <f t="shared" si="18"/>
        <v>0.18</v>
      </c>
      <c r="Q68" s="10">
        <f t="shared" si="19"/>
        <v>78.200130000000001</v>
      </c>
      <c r="R68" s="10">
        <f>Q68/C68+M68+2000</f>
        <v>2039.1000650000001</v>
      </c>
      <c r="S68"/>
      <c r="T68"/>
    </row>
    <row r="69" spans="1:20" hidden="1" x14ac:dyDescent="0.25">
      <c r="A69" s="10" t="s">
        <v>142</v>
      </c>
      <c r="B69" s="10" t="s">
        <v>33</v>
      </c>
      <c r="C69" s="11">
        <v>8</v>
      </c>
      <c r="D69" s="11" t="s">
        <v>34</v>
      </c>
      <c r="E69" s="10"/>
      <c r="F69" s="10"/>
      <c r="G69" s="10">
        <v>0.83</v>
      </c>
      <c r="H69" s="10">
        <v>3.3000000000000002E-2</v>
      </c>
      <c r="I69" s="10">
        <v>3.0000000000000001E-3</v>
      </c>
      <c r="J69" s="10">
        <v>1</v>
      </c>
      <c r="K69" s="10">
        <v>11.45</v>
      </c>
      <c r="L69" s="10">
        <v>154</v>
      </c>
      <c r="M69" s="10"/>
      <c r="N69" s="10">
        <f t="shared" si="16"/>
        <v>199.2</v>
      </c>
      <c r="O69" s="10">
        <f t="shared" si="17"/>
        <v>0.23760000000000001</v>
      </c>
      <c r="P69" s="10">
        <f t="shared" si="18"/>
        <v>0.72</v>
      </c>
      <c r="Q69" s="10">
        <f t="shared" si="19"/>
        <v>312.80052000000001</v>
      </c>
      <c r="R69" s="10">
        <f>Q69/C69+M69+1800</f>
        <v>1839.1000650000001</v>
      </c>
      <c r="S69"/>
      <c r="T69"/>
    </row>
    <row r="70" spans="1:20" hidden="1" x14ac:dyDescent="0.25">
      <c r="A70" s="10" t="s">
        <v>143</v>
      </c>
      <c r="B70" s="10" t="s">
        <v>33</v>
      </c>
      <c r="C70" s="11">
        <v>8</v>
      </c>
      <c r="D70" s="11" t="s">
        <v>34</v>
      </c>
      <c r="E70" s="10"/>
      <c r="F70" s="10"/>
      <c r="G70" s="10">
        <v>0.83</v>
      </c>
      <c r="H70" s="10">
        <v>3.3000000000000002E-2</v>
      </c>
      <c r="I70" s="10">
        <v>3.0000000000000001E-3</v>
      </c>
      <c r="J70" s="10">
        <v>1</v>
      </c>
      <c r="K70" s="10">
        <v>11.45</v>
      </c>
      <c r="L70" s="10">
        <v>154</v>
      </c>
      <c r="M70" s="10"/>
      <c r="N70" s="10">
        <f t="shared" si="16"/>
        <v>199.2</v>
      </c>
      <c r="O70" s="10">
        <f t="shared" si="17"/>
        <v>0.23760000000000001</v>
      </c>
      <c r="P70" s="10">
        <f t="shared" si="18"/>
        <v>0.72</v>
      </c>
      <c r="Q70" s="10">
        <f t="shared" si="19"/>
        <v>312.80052000000001</v>
      </c>
      <c r="R70" s="10">
        <f>Q70/C70+M70+1700</f>
        <v>1739.1000650000001</v>
      </c>
      <c r="S70"/>
      <c r="T70"/>
    </row>
    <row r="71" spans="1:20" hidden="1" x14ac:dyDescent="0.25">
      <c r="A71" s="10" t="s">
        <v>144</v>
      </c>
      <c r="B71" s="10" t="s">
        <v>33</v>
      </c>
      <c r="C71" s="11">
        <v>5</v>
      </c>
      <c r="D71" s="11" t="s">
        <v>34</v>
      </c>
      <c r="E71" s="10"/>
      <c r="F71" s="10"/>
      <c r="G71" s="10">
        <v>0.83</v>
      </c>
      <c r="H71" s="10">
        <v>3.3000000000000002E-2</v>
      </c>
      <c r="I71" s="10">
        <v>3.0000000000000001E-3</v>
      </c>
      <c r="J71" s="10">
        <v>1</v>
      </c>
      <c r="K71" s="10">
        <v>11.45</v>
      </c>
      <c r="L71" s="10">
        <v>154</v>
      </c>
      <c r="M71" s="10"/>
      <c r="N71" s="10">
        <f t="shared" si="16"/>
        <v>124.49999999999999</v>
      </c>
      <c r="O71" s="10">
        <f t="shared" si="17"/>
        <v>0.14850000000000002</v>
      </c>
      <c r="P71" s="10">
        <f t="shared" si="18"/>
        <v>0.44999999999999996</v>
      </c>
      <c r="Q71" s="10">
        <f t="shared" si="19"/>
        <v>195.50032499999998</v>
      </c>
      <c r="R71" s="10">
        <f>Q71/C71+M71+2200</f>
        <v>2239.1000650000001</v>
      </c>
      <c r="S71"/>
      <c r="T71"/>
    </row>
    <row r="72" spans="1:20" hidden="1" x14ac:dyDescent="0.25">
      <c r="A72" s="22" t="s">
        <v>181</v>
      </c>
      <c r="B72" s="22"/>
      <c r="C72" s="23">
        <v>5</v>
      </c>
      <c r="D72" s="23"/>
      <c r="E72" s="22"/>
      <c r="F72" s="22"/>
      <c r="G72" s="22">
        <v>0.83</v>
      </c>
      <c r="H72" s="22">
        <v>3.3000000000000002E-2</v>
      </c>
      <c r="I72" s="22">
        <v>3.0000000000000001E-3</v>
      </c>
      <c r="J72" s="22">
        <v>1</v>
      </c>
      <c r="K72" s="22">
        <v>11.45</v>
      </c>
      <c r="L72" s="22">
        <v>154</v>
      </c>
      <c r="M72" s="22">
        <v>37.549999999999997</v>
      </c>
      <c r="N72" s="22">
        <f t="shared" si="16"/>
        <v>124.49999999999999</v>
      </c>
      <c r="O72" s="22">
        <f t="shared" si="17"/>
        <v>0.14850000000000002</v>
      </c>
      <c r="P72" s="22">
        <f t="shared" si="18"/>
        <v>0.44999999999999996</v>
      </c>
      <c r="Q72" s="22">
        <f t="shared" si="19"/>
        <v>233.05032499999999</v>
      </c>
      <c r="R72" s="22">
        <f>Q72/C72+M72+2200</f>
        <v>2284.160065</v>
      </c>
      <c r="S72"/>
      <c r="T72"/>
    </row>
    <row r="73" spans="1:20" hidden="1" x14ac:dyDescent="0.25">
      <c r="A73" s="22" t="s">
        <v>182</v>
      </c>
      <c r="B73" s="22"/>
      <c r="C73" s="23">
        <v>11</v>
      </c>
      <c r="D73" s="23"/>
      <c r="E73" s="22"/>
      <c r="F73" s="22"/>
      <c r="G73" s="22">
        <v>0.83</v>
      </c>
      <c r="H73" s="22">
        <v>3.3000000000000002E-2</v>
      </c>
      <c r="I73" s="22">
        <v>3.0000000000000001E-3</v>
      </c>
      <c r="J73" s="22">
        <v>1</v>
      </c>
      <c r="K73" s="22">
        <v>11.45</v>
      </c>
      <c r="L73" s="22">
        <v>154</v>
      </c>
      <c r="M73" s="22">
        <v>37.549999999999997</v>
      </c>
      <c r="N73" s="22">
        <f t="shared" si="16"/>
        <v>273.89999999999998</v>
      </c>
      <c r="O73" s="22">
        <f t="shared" si="17"/>
        <v>0.32669999999999999</v>
      </c>
      <c r="P73" s="22">
        <f t="shared" si="18"/>
        <v>0.99</v>
      </c>
      <c r="Q73" s="22">
        <f t="shared" si="19"/>
        <v>467.65071499999999</v>
      </c>
      <c r="R73" s="22">
        <f>Q73/C73+M73+2200</f>
        <v>2280.0637013636365</v>
      </c>
      <c r="S73"/>
      <c r="T73"/>
    </row>
    <row r="74" spans="1:20" hidden="1" x14ac:dyDescent="0.25">
      <c r="A74" s="33" t="s">
        <v>229</v>
      </c>
      <c r="B74" s="10" t="s">
        <v>33</v>
      </c>
      <c r="C74" s="7">
        <v>17</v>
      </c>
      <c r="D74" s="7" t="s">
        <v>63</v>
      </c>
      <c r="E74" s="5"/>
      <c r="F74" s="5"/>
      <c r="G74" s="12">
        <v>0.83</v>
      </c>
      <c r="H74" s="12">
        <v>3.3000000000000002E-2</v>
      </c>
      <c r="I74" s="12">
        <v>3.0000000000000001E-3</v>
      </c>
      <c r="J74" s="12">
        <v>1</v>
      </c>
      <c r="K74" s="12">
        <v>11.45</v>
      </c>
      <c r="L74" s="12">
        <v>154</v>
      </c>
      <c r="M74" s="12"/>
      <c r="N74" s="12">
        <f t="shared" si="16"/>
        <v>423.29999999999995</v>
      </c>
      <c r="O74" s="12">
        <f t="shared" si="17"/>
        <v>0.50490000000000002</v>
      </c>
      <c r="P74" s="12">
        <f t="shared" si="18"/>
        <v>1.53</v>
      </c>
      <c r="Q74" s="12">
        <f t="shared" si="19"/>
        <v>664.70110499999998</v>
      </c>
      <c r="R74" s="12">
        <f>Q74/C74+M74+900</f>
        <v>939.10006499999997</v>
      </c>
      <c r="S74"/>
      <c r="T74"/>
    </row>
    <row r="75" spans="1:20" hidden="1" x14ac:dyDescent="0.25">
      <c r="A75" s="33" t="s">
        <v>230</v>
      </c>
      <c r="B75" s="10" t="s">
        <v>33</v>
      </c>
      <c r="C75" s="7">
        <v>11</v>
      </c>
      <c r="D75" s="7" t="s">
        <v>63</v>
      </c>
      <c r="E75" s="5"/>
      <c r="F75" s="5"/>
      <c r="G75" s="12">
        <v>0.83</v>
      </c>
      <c r="H75" s="12">
        <v>3.3000000000000002E-2</v>
      </c>
      <c r="I75" s="12">
        <v>3.0000000000000001E-3</v>
      </c>
      <c r="J75" s="12">
        <v>1</v>
      </c>
      <c r="K75" s="12">
        <v>11.45</v>
      </c>
      <c r="L75" s="12">
        <v>154</v>
      </c>
      <c r="M75" s="12"/>
      <c r="N75" s="12">
        <f t="shared" si="16"/>
        <v>273.89999999999998</v>
      </c>
      <c r="O75" s="12">
        <f t="shared" si="17"/>
        <v>0.32669999999999999</v>
      </c>
      <c r="P75" s="12">
        <f t="shared" si="18"/>
        <v>0.99</v>
      </c>
      <c r="Q75" s="12">
        <f t="shared" si="19"/>
        <v>430.10071499999998</v>
      </c>
      <c r="R75" s="12">
        <f>Q75/C75+M75+1600</f>
        <v>1639.1000650000001</v>
      </c>
      <c r="S75"/>
      <c r="T75"/>
    </row>
    <row r="76" spans="1:20" hidden="1" x14ac:dyDescent="0.25">
      <c r="A76" s="5" t="s">
        <v>36</v>
      </c>
      <c r="B76" s="5" t="s">
        <v>33</v>
      </c>
      <c r="C76" s="7">
        <v>40</v>
      </c>
      <c r="D76" s="7" t="s">
        <v>34</v>
      </c>
      <c r="E76" s="5"/>
      <c r="F76" s="5"/>
      <c r="G76" s="5">
        <v>0.83</v>
      </c>
      <c r="H76" s="5">
        <v>3.3000000000000002E-2</v>
      </c>
      <c r="I76" s="5">
        <v>3.0000000000000001E-3</v>
      </c>
      <c r="J76" s="5">
        <v>1</v>
      </c>
      <c r="K76" s="5">
        <v>11.45</v>
      </c>
      <c r="L76" s="5">
        <v>154</v>
      </c>
      <c r="M76" s="5"/>
      <c r="N76" s="9">
        <f>G76*C76*0.9</f>
        <v>29.879999999999995</v>
      </c>
      <c r="O76" s="9">
        <f t="shared" si="17"/>
        <v>1.1880000000000002</v>
      </c>
      <c r="P76" s="9">
        <f>I76*C76*0.9</f>
        <v>0.108</v>
      </c>
      <c r="Q76" s="5">
        <f t="shared" si="19"/>
        <v>60.114599999999996</v>
      </c>
      <c r="R76" s="5">
        <f>Q76/C76</f>
        <v>1.5028649999999999</v>
      </c>
      <c r="S76"/>
      <c r="T76"/>
    </row>
    <row r="77" spans="1:20" hidden="1" x14ac:dyDescent="0.25">
      <c r="A77" s="5" t="s">
        <v>96</v>
      </c>
      <c r="B77" s="5" t="s">
        <v>33</v>
      </c>
      <c r="C77" s="7">
        <v>11</v>
      </c>
      <c r="D77" s="7" t="s">
        <v>34</v>
      </c>
      <c r="E77" s="5"/>
      <c r="F77" s="5"/>
      <c r="G77" s="12">
        <v>0.83</v>
      </c>
      <c r="H77" s="12">
        <v>3.3000000000000002E-2</v>
      </c>
      <c r="I77" s="12">
        <v>3.0000000000000001E-3</v>
      </c>
      <c r="J77" s="12">
        <v>1</v>
      </c>
      <c r="K77" s="12">
        <v>11.45</v>
      </c>
      <c r="L77" s="12">
        <v>154</v>
      </c>
      <c r="M77" s="12"/>
      <c r="N77" s="12">
        <f t="shared" ref="N77:N84" si="22">G77*C77*30</f>
        <v>273.89999999999998</v>
      </c>
      <c r="O77" s="12">
        <f t="shared" si="17"/>
        <v>0.32669999999999999</v>
      </c>
      <c r="P77" s="12">
        <f t="shared" ref="P77:P84" si="23">I77*C77*30</f>
        <v>0.99</v>
      </c>
      <c r="Q77" s="12">
        <f t="shared" si="19"/>
        <v>430.10071499999998</v>
      </c>
      <c r="R77" s="12">
        <f>Q77/C77+M77</f>
        <v>39.100065000000001</v>
      </c>
      <c r="S77"/>
      <c r="T77"/>
    </row>
    <row r="78" spans="1:20" hidden="1" x14ac:dyDescent="0.25">
      <c r="A78" s="12" t="s">
        <v>92</v>
      </c>
      <c r="B78" s="12" t="s">
        <v>33</v>
      </c>
      <c r="C78" s="13">
        <v>50</v>
      </c>
      <c r="D78" s="13" t="s">
        <v>34</v>
      </c>
      <c r="E78" s="12"/>
      <c r="F78" s="12"/>
      <c r="G78" s="12">
        <v>0.83</v>
      </c>
      <c r="H78" s="12">
        <v>3.3000000000000002E-2</v>
      </c>
      <c r="I78" s="12">
        <v>3.0000000000000001E-3</v>
      </c>
      <c r="J78" s="12">
        <v>1</v>
      </c>
      <c r="K78" s="12">
        <v>11.45</v>
      </c>
      <c r="L78" s="12">
        <v>154</v>
      </c>
      <c r="M78" s="12"/>
      <c r="N78" s="12">
        <f t="shared" si="22"/>
        <v>1245</v>
      </c>
      <c r="O78" s="12">
        <f t="shared" si="17"/>
        <v>1.4850000000000001</v>
      </c>
      <c r="P78" s="12">
        <f t="shared" si="23"/>
        <v>4.5</v>
      </c>
      <c r="Q78" s="12">
        <v>400</v>
      </c>
      <c r="R78" s="10"/>
      <c r="S78"/>
      <c r="T78"/>
    </row>
    <row r="79" spans="1:20" hidden="1" x14ac:dyDescent="0.25">
      <c r="A79" s="33" t="s">
        <v>231</v>
      </c>
      <c r="B79" s="10" t="s">
        <v>33</v>
      </c>
      <c r="C79" s="7">
        <v>16</v>
      </c>
      <c r="D79" s="7" t="s">
        <v>63</v>
      </c>
      <c r="E79" s="5"/>
      <c r="F79" s="5"/>
      <c r="G79" s="12">
        <v>0.83</v>
      </c>
      <c r="H79" s="12">
        <v>3.3000000000000002E-2</v>
      </c>
      <c r="I79" s="12">
        <v>3.0000000000000001E-3</v>
      </c>
      <c r="J79" s="12">
        <v>1</v>
      </c>
      <c r="K79" s="12">
        <v>11.45</v>
      </c>
      <c r="L79" s="12">
        <v>154</v>
      </c>
      <c r="M79" s="12"/>
      <c r="N79" s="12">
        <f t="shared" si="22"/>
        <v>398.4</v>
      </c>
      <c r="O79" s="12">
        <f t="shared" si="17"/>
        <v>0.47520000000000001</v>
      </c>
      <c r="P79" s="12">
        <f t="shared" si="23"/>
        <v>1.44</v>
      </c>
      <c r="Q79" s="12">
        <f t="shared" ref="Q79:Q96" si="24">M79+(L79*P79)+(K79*O79)+J79*N79</f>
        <v>625.60104000000001</v>
      </c>
      <c r="R79" s="12">
        <f>Q79/C79+M79+600</f>
        <v>639.10006499999997</v>
      </c>
      <c r="S79"/>
      <c r="T79"/>
    </row>
    <row r="80" spans="1:20" hidden="1" x14ac:dyDescent="0.25">
      <c r="A80" s="9" t="s">
        <v>153</v>
      </c>
      <c r="B80" s="9" t="s">
        <v>33</v>
      </c>
      <c r="C80" s="21">
        <v>3</v>
      </c>
      <c r="D80" s="21" t="s">
        <v>34</v>
      </c>
      <c r="E80" s="9"/>
      <c r="F80" s="9"/>
      <c r="G80" s="9">
        <v>0.83</v>
      </c>
      <c r="H80" s="9">
        <v>3.3000000000000002E-2</v>
      </c>
      <c r="I80" s="9">
        <v>3.0000000000000001E-3</v>
      </c>
      <c r="J80" s="9">
        <v>1</v>
      </c>
      <c r="K80" s="9">
        <v>11.45</v>
      </c>
      <c r="L80" s="9">
        <v>154</v>
      </c>
      <c r="M80" s="9"/>
      <c r="N80" s="9">
        <f t="shared" si="22"/>
        <v>74.699999999999989</v>
      </c>
      <c r="O80" s="9">
        <f t="shared" si="17"/>
        <v>8.9100000000000013E-2</v>
      </c>
      <c r="P80" s="9">
        <f t="shared" si="23"/>
        <v>0.27</v>
      </c>
      <c r="Q80" s="9">
        <f t="shared" si="24"/>
        <v>117.300195</v>
      </c>
      <c r="R80" s="9">
        <f>Q80/C80+M80+2000</f>
        <v>2039.1000650000001</v>
      </c>
      <c r="S80"/>
      <c r="T80"/>
    </row>
    <row r="81" spans="1:20" hidden="1" x14ac:dyDescent="0.25">
      <c r="A81" s="9" t="s">
        <v>151</v>
      </c>
      <c r="B81" s="9" t="s">
        <v>33</v>
      </c>
      <c r="C81" s="21">
        <v>2</v>
      </c>
      <c r="D81" s="21" t="s">
        <v>34</v>
      </c>
      <c r="E81" s="9"/>
      <c r="F81" s="9"/>
      <c r="G81" s="9">
        <v>0.83</v>
      </c>
      <c r="H81" s="9">
        <v>3.3000000000000002E-2</v>
      </c>
      <c r="I81" s="9">
        <v>3.0000000000000001E-3</v>
      </c>
      <c r="J81" s="9">
        <v>1</v>
      </c>
      <c r="K81" s="9">
        <v>11.45</v>
      </c>
      <c r="L81" s="9">
        <v>154</v>
      </c>
      <c r="M81" s="9"/>
      <c r="N81" s="9">
        <f t="shared" si="22"/>
        <v>49.8</v>
      </c>
      <c r="O81" s="9">
        <f t="shared" si="17"/>
        <v>5.9400000000000001E-2</v>
      </c>
      <c r="P81" s="9">
        <f t="shared" si="23"/>
        <v>0.18</v>
      </c>
      <c r="Q81" s="9">
        <f t="shared" si="24"/>
        <v>78.200130000000001</v>
      </c>
      <c r="R81" s="9">
        <f>Q81/C81+M81+2200</f>
        <v>2239.1000650000001</v>
      </c>
      <c r="S81"/>
      <c r="T81"/>
    </row>
    <row r="82" spans="1:20" hidden="1" x14ac:dyDescent="0.25">
      <c r="A82" s="10" t="s">
        <v>135</v>
      </c>
      <c r="B82" s="10" t="s">
        <v>33</v>
      </c>
      <c r="C82" s="11">
        <v>10</v>
      </c>
      <c r="D82" s="11" t="s">
        <v>34</v>
      </c>
      <c r="E82" s="10"/>
      <c r="F82" s="10"/>
      <c r="G82" s="10">
        <v>0.83</v>
      </c>
      <c r="H82" s="10">
        <v>3.3000000000000002E-2</v>
      </c>
      <c r="I82" s="10">
        <v>3.0000000000000001E-3</v>
      </c>
      <c r="J82" s="10">
        <v>1</v>
      </c>
      <c r="K82" s="10">
        <v>11.45</v>
      </c>
      <c r="L82" s="10">
        <v>154</v>
      </c>
      <c r="M82" s="10"/>
      <c r="N82" s="10">
        <f t="shared" si="22"/>
        <v>248.99999999999997</v>
      </c>
      <c r="O82" s="10">
        <f t="shared" si="17"/>
        <v>0.29700000000000004</v>
      </c>
      <c r="P82" s="10">
        <f t="shared" si="23"/>
        <v>0.89999999999999991</v>
      </c>
      <c r="Q82" s="10">
        <f t="shared" si="24"/>
        <v>391.00064999999995</v>
      </c>
      <c r="R82" s="10">
        <f>Q82/C82+M82+2700</f>
        <v>2739.1000650000001</v>
      </c>
      <c r="S82"/>
      <c r="T82"/>
    </row>
    <row r="83" spans="1:20" hidden="1" x14ac:dyDescent="0.25">
      <c r="A83" s="9" t="s">
        <v>154</v>
      </c>
      <c r="B83" s="9" t="s">
        <v>33</v>
      </c>
      <c r="C83" s="21">
        <v>5</v>
      </c>
      <c r="D83" s="21" t="s">
        <v>34</v>
      </c>
      <c r="E83" s="9"/>
      <c r="F83" s="9"/>
      <c r="G83" s="9">
        <v>0.83</v>
      </c>
      <c r="H83" s="9">
        <v>3.3000000000000002E-2</v>
      </c>
      <c r="I83" s="9">
        <v>3.0000000000000001E-3</v>
      </c>
      <c r="J83" s="9">
        <v>1</v>
      </c>
      <c r="K83" s="9">
        <v>11.45</v>
      </c>
      <c r="L83" s="9">
        <v>154</v>
      </c>
      <c r="M83" s="9"/>
      <c r="N83" s="9">
        <f t="shared" si="22"/>
        <v>124.49999999999999</v>
      </c>
      <c r="O83" s="9">
        <f t="shared" si="17"/>
        <v>0.14850000000000002</v>
      </c>
      <c r="P83" s="9">
        <f t="shared" si="23"/>
        <v>0.44999999999999996</v>
      </c>
      <c r="Q83" s="9">
        <f t="shared" si="24"/>
        <v>195.50032499999998</v>
      </c>
      <c r="R83" s="9">
        <f>Q83/C83+M83+4500</f>
        <v>4539.1000649999996</v>
      </c>
      <c r="S83"/>
      <c r="T83"/>
    </row>
    <row r="84" spans="1:20" hidden="1" x14ac:dyDescent="0.25">
      <c r="A84" s="10" t="s">
        <v>215</v>
      </c>
      <c r="B84" s="10" t="s">
        <v>33</v>
      </c>
      <c r="C84" s="11">
        <v>35</v>
      </c>
      <c r="D84" s="11"/>
      <c r="E84" s="10"/>
      <c r="F84" s="10"/>
      <c r="G84" s="10">
        <v>0.83</v>
      </c>
      <c r="H84" s="10">
        <v>3.3000000000000002E-2</v>
      </c>
      <c r="I84" s="10">
        <v>3.0000000000000001E-3</v>
      </c>
      <c r="J84" s="10">
        <v>1</v>
      </c>
      <c r="K84" s="10">
        <v>11.45</v>
      </c>
      <c r="L84" s="10">
        <v>154</v>
      </c>
      <c r="M84" s="10">
        <v>37.549999999999997</v>
      </c>
      <c r="N84" s="10">
        <f t="shared" si="22"/>
        <v>871.49999999999989</v>
      </c>
      <c r="O84" s="10">
        <f t="shared" si="17"/>
        <v>1.0395000000000001</v>
      </c>
      <c r="P84" s="10">
        <f t="shared" si="23"/>
        <v>3.15</v>
      </c>
      <c r="Q84" s="10">
        <f t="shared" si="24"/>
        <v>1406.052275</v>
      </c>
      <c r="R84" s="10">
        <f>Q84/C84+M84+2200</f>
        <v>2277.722922142857</v>
      </c>
      <c r="S84"/>
      <c r="T84"/>
    </row>
    <row r="85" spans="1:20" hidden="1" x14ac:dyDescent="0.25">
      <c r="A85" s="10" t="s">
        <v>28</v>
      </c>
      <c r="B85" s="10" t="s">
        <v>19</v>
      </c>
      <c r="C85" s="11">
        <v>425</v>
      </c>
      <c r="D85" s="11" t="s">
        <v>24</v>
      </c>
      <c r="E85" s="10" t="s">
        <v>21</v>
      </c>
      <c r="F85" s="10"/>
      <c r="G85" s="10">
        <v>0.83</v>
      </c>
      <c r="H85" s="10">
        <v>3.3000000000000002E-2</v>
      </c>
      <c r="I85" s="10">
        <v>3.0000000000000001E-3</v>
      </c>
      <c r="J85" s="10">
        <v>1</v>
      </c>
      <c r="K85" s="10">
        <v>11.45</v>
      </c>
      <c r="L85" s="10">
        <v>154</v>
      </c>
      <c r="M85" s="10">
        <v>77.2</v>
      </c>
      <c r="N85" s="10">
        <f>G85*C85*0.9</f>
        <v>317.47500000000002</v>
      </c>
      <c r="O85" s="10">
        <f t="shared" si="17"/>
        <v>12.6225</v>
      </c>
      <c r="P85" s="10">
        <f>I85*C85*0.9</f>
        <v>1.1475000000000002</v>
      </c>
      <c r="Q85" s="10">
        <f t="shared" si="24"/>
        <v>715.91762500000004</v>
      </c>
      <c r="R85" s="10">
        <f>Q85/C85</f>
        <v>1.6845120588235296</v>
      </c>
      <c r="S85"/>
      <c r="T85"/>
    </row>
    <row r="86" spans="1:20" hidden="1" x14ac:dyDescent="0.25">
      <c r="A86" s="12" t="s">
        <v>95</v>
      </c>
      <c r="B86" s="12" t="s">
        <v>94</v>
      </c>
      <c r="C86" s="13">
        <v>45</v>
      </c>
      <c r="D86" s="13" t="s">
        <v>63</v>
      </c>
      <c r="E86" s="12"/>
      <c r="F86" s="12"/>
      <c r="G86" s="12">
        <v>0.83</v>
      </c>
      <c r="H86" s="12">
        <v>3.3000000000000002E-2</v>
      </c>
      <c r="I86" s="12">
        <v>3.0000000000000001E-3</v>
      </c>
      <c r="J86" s="12">
        <v>1</v>
      </c>
      <c r="K86" s="12">
        <v>11.45</v>
      </c>
      <c r="L86" s="12">
        <v>154</v>
      </c>
      <c r="M86" s="12"/>
      <c r="N86" s="12">
        <f>G86*C86*30</f>
        <v>1120.5</v>
      </c>
      <c r="O86" s="12">
        <f t="shared" si="17"/>
        <v>1.3365</v>
      </c>
      <c r="P86" s="12">
        <f>I86*C86*30</f>
        <v>4.0500000000000007</v>
      </c>
      <c r="Q86" s="12">
        <f t="shared" si="24"/>
        <v>1759.5029250000002</v>
      </c>
      <c r="R86" s="12">
        <v>500</v>
      </c>
      <c r="S86"/>
      <c r="T86"/>
    </row>
    <row r="87" spans="1:20" x14ac:dyDescent="0.25">
      <c r="A87" s="14" t="s">
        <v>31</v>
      </c>
      <c r="B87" s="10" t="s">
        <v>29</v>
      </c>
      <c r="C87" s="11">
        <v>360</v>
      </c>
      <c r="D87" s="11" t="s">
        <v>27</v>
      </c>
      <c r="E87" s="10" t="s">
        <v>21</v>
      </c>
      <c r="F87" s="10"/>
      <c r="G87" s="10">
        <v>0.83</v>
      </c>
      <c r="H87" s="10">
        <v>3.3000000000000002E-2</v>
      </c>
      <c r="I87" s="10">
        <v>3.0000000000000001E-3</v>
      </c>
      <c r="J87" s="10">
        <v>1</v>
      </c>
      <c r="K87" s="10">
        <v>11.45</v>
      </c>
      <c r="L87" s="10">
        <v>154</v>
      </c>
      <c r="M87" s="10">
        <v>7.42</v>
      </c>
      <c r="N87" s="10">
        <f>G87*C87*0.9</f>
        <v>268.92</v>
      </c>
      <c r="O87" s="10">
        <f t="shared" si="17"/>
        <v>10.692</v>
      </c>
      <c r="P87" s="10">
        <f>I87*C87*0.9</f>
        <v>0.97200000000000009</v>
      </c>
      <c r="Q87" s="10">
        <f t="shared" si="24"/>
        <v>548.45140000000004</v>
      </c>
      <c r="R87" s="24">
        <f>Q87/C87</f>
        <v>1.5234761111111113</v>
      </c>
      <c r="S87" s="5">
        <f>R87*5</f>
        <v>7.617380555555556</v>
      </c>
      <c r="T87" s="5">
        <f>R87*3</f>
        <v>4.570428333333334</v>
      </c>
    </row>
    <row r="88" spans="1:20" hidden="1" x14ac:dyDescent="0.25">
      <c r="A88" s="10" t="s">
        <v>158</v>
      </c>
      <c r="B88" s="10" t="s">
        <v>33</v>
      </c>
      <c r="C88" s="11">
        <v>5</v>
      </c>
      <c r="D88" s="11" t="s">
        <v>63</v>
      </c>
      <c r="E88" s="10"/>
      <c r="F88" s="10"/>
      <c r="G88" s="10">
        <v>0.83</v>
      </c>
      <c r="H88" s="10">
        <v>3.3000000000000002E-2</v>
      </c>
      <c r="I88" s="10">
        <v>3.0000000000000001E-3</v>
      </c>
      <c r="J88" s="10">
        <v>1</v>
      </c>
      <c r="K88" s="10">
        <v>11.45</v>
      </c>
      <c r="L88" s="10">
        <v>154</v>
      </c>
      <c r="M88" s="10">
        <v>37.549999999999997</v>
      </c>
      <c r="N88" s="10">
        <f>G88*C88*30</f>
        <v>124.49999999999999</v>
      </c>
      <c r="O88" s="10">
        <f t="shared" si="17"/>
        <v>0.14850000000000002</v>
      </c>
      <c r="P88" s="10">
        <f>I88*C88*30</f>
        <v>0.44999999999999996</v>
      </c>
      <c r="Q88" s="10">
        <f t="shared" si="24"/>
        <v>233.05032499999999</v>
      </c>
      <c r="R88" s="10">
        <f>Q88/C88+M88+150</f>
        <v>234.160065</v>
      </c>
      <c r="S88"/>
      <c r="T88"/>
    </row>
    <row r="89" spans="1:20" x14ac:dyDescent="0.25">
      <c r="A89" s="10" t="s">
        <v>76</v>
      </c>
      <c r="B89" s="10" t="s">
        <v>44</v>
      </c>
      <c r="C89" s="11">
        <v>255</v>
      </c>
      <c r="D89" s="11" t="s">
        <v>45</v>
      </c>
      <c r="E89" s="10"/>
      <c r="F89" s="10"/>
      <c r="G89" s="10">
        <v>0.83</v>
      </c>
      <c r="H89" s="10">
        <v>3.3000000000000002E-2</v>
      </c>
      <c r="I89" s="10">
        <v>3.0000000000000001E-3</v>
      </c>
      <c r="J89" s="10">
        <v>1</v>
      </c>
      <c r="K89" s="10">
        <v>11.45</v>
      </c>
      <c r="L89" s="10">
        <v>154</v>
      </c>
      <c r="M89" s="10">
        <v>77.2</v>
      </c>
      <c r="N89" s="10">
        <f>G89*C89*30</f>
        <v>6349.4999999999991</v>
      </c>
      <c r="O89" s="10">
        <f t="shared" si="17"/>
        <v>7.573500000000001</v>
      </c>
      <c r="P89" s="10">
        <f>I89*C89*30</f>
        <v>22.95</v>
      </c>
      <c r="Q89" s="10">
        <f t="shared" si="24"/>
        <v>10047.716574999999</v>
      </c>
      <c r="R89" s="24">
        <f>Q89/C89</f>
        <v>39.402810098039211</v>
      </c>
      <c r="S89" s="5">
        <f>R89*5</f>
        <v>197.01405049019604</v>
      </c>
      <c r="T89" s="5">
        <f>R89*3</f>
        <v>118.20843029411763</v>
      </c>
    </row>
    <row r="90" spans="1:20" hidden="1" x14ac:dyDescent="0.25">
      <c r="A90" s="10" t="s">
        <v>207</v>
      </c>
      <c r="B90" s="10" t="s">
        <v>33</v>
      </c>
      <c r="C90" s="11">
        <v>18</v>
      </c>
      <c r="D90" s="11"/>
      <c r="E90" s="10"/>
      <c r="F90" s="10"/>
      <c r="G90" s="10">
        <v>0.83</v>
      </c>
      <c r="H90" s="10">
        <v>3.3000000000000002E-2</v>
      </c>
      <c r="I90" s="10">
        <v>3.0000000000000001E-3</v>
      </c>
      <c r="J90" s="10">
        <v>1</v>
      </c>
      <c r="K90" s="10">
        <v>11.45</v>
      </c>
      <c r="L90" s="10">
        <v>154</v>
      </c>
      <c r="M90" s="10"/>
      <c r="N90" s="10">
        <f>G90*C90*30</f>
        <v>448.2</v>
      </c>
      <c r="O90" s="10">
        <f t="shared" si="17"/>
        <v>0.53460000000000008</v>
      </c>
      <c r="P90" s="10">
        <f>I90*C90*30</f>
        <v>1.6199999999999999</v>
      </c>
      <c r="Q90" s="10">
        <f t="shared" si="24"/>
        <v>703.80116999999996</v>
      </c>
      <c r="R90" s="10">
        <f>Q90/C90+M90+2200</f>
        <v>2239.1000650000001</v>
      </c>
      <c r="S90"/>
      <c r="T90"/>
    </row>
    <row r="91" spans="1:20" x14ac:dyDescent="0.25">
      <c r="A91" s="14" t="s">
        <v>37</v>
      </c>
      <c r="B91" s="10" t="s">
        <v>29</v>
      </c>
      <c r="C91" s="11">
        <v>908</v>
      </c>
      <c r="D91" s="11" t="s">
        <v>27</v>
      </c>
      <c r="E91" s="10" t="s">
        <v>21</v>
      </c>
      <c r="F91" s="10"/>
      <c r="G91" s="10">
        <v>0.83</v>
      </c>
      <c r="H91" s="10">
        <v>3.3000000000000002E-2</v>
      </c>
      <c r="I91" s="10">
        <v>3.0000000000000001E-3</v>
      </c>
      <c r="J91" s="10">
        <v>1</v>
      </c>
      <c r="K91" s="10">
        <v>11.45</v>
      </c>
      <c r="L91" s="10">
        <v>154</v>
      </c>
      <c r="M91" s="10">
        <v>7.42</v>
      </c>
      <c r="N91" s="10">
        <f>G91*C91*0.9</f>
        <v>678.27599999999995</v>
      </c>
      <c r="O91" s="10">
        <f t="shared" si="17"/>
        <v>26.967600000000001</v>
      </c>
      <c r="P91" s="10">
        <f>I91*C91*0.9</f>
        <v>2.4516000000000004</v>
      </c>
      <c r="Q91" s="10">
        <f t="shared" si="24"/>
        <v>1372.02142</v>
      </c>
      <c r="R91" s="24">
        <f>Q91/C91</f>
        <v>1.5110368061674009</v>
      </c>
      <c r="S91" s="5">
        <f t="shared" ref="S91:S93" si="25">R91*5</f>
        <v>7.5551840308370046</v>
      </c>
      <c r="T91" s="5">
        <f t="shared" ref="T91:T93" si="26">R91*3</f>
        <v>4.5331104185022024</v>
      </c>
    </row>
    <row r="92" spans="1:20" x14ac:dyDescent="0.25">
      <c r="A92" s="10" t="s">
        <v>30</v>
      </c>
      <c r="B92" s="10" t="s">
        <v>29</v>
      </c>
      <c r="C92" s="11">
        <v>528</v>
      </c>
      <c r="D92" s="11" t="s">
        <v>20</v>
      </c>
      <c r="E92" s="10" t="s">
        <v>21</v>
      </c>
      <c r="F92" s="10"/>
      <c r="G92" s="10">
        <v>0.83</v>
      </c>
      <c r="H92" s="10">
        <v>3.3000000000000002E-2</v>
      </c>
      <c r="I92" s="10">
        <v>3.0000000000000001E-3</v>
      </c>
      <c r="J92" s="10">
        <v>1</v>
      </c>
      <c r="K92" s="10">
        <v>11.45</v>
      </c>
      <c r="L92" s="10">
        <v>154</v>
      </c>
      <c r="M92" s="10">
        <v>6.8</v>
      </c>
      <c r="N92" s="10">
        <f>G92*C92*0.9</f>
        <v>394.41599999999994</v>
      </c>
      <c r="O92" s="10">
        <f t="shared" si="17"/>
        <v>15.6816</v>
      </c>
      <c r="P92" s="10">
        <f>I92*C92*0.9</f>
        <v>1.4256000000000002</v>
      </c>
      <c r="Q92" s="10">
        <f t="shared" si="24"/>
        <v>800.31272000000001</v>
      </c>
      <c r="R92" s="24">
        <f>Q92/C92</f>
        <v>1.5157437878787878</v>
      </c>
      <c r="S92" s="5">
        <f t="shared" si="25"/>
        <v>7.5787189393939389</v>
      </c>
      <c r="T92" s="5">
        <f t="shared" si="26"/>
        <v>4.5472313636363637</v>
      </c>
    </row>
    <row r="93" spans="1:20" x14ac:dyDescent="0.25">
      <c r="A93" s="10" t="s">
        <v>267</v>
      </c>
      <c r="B93" s="10" t="s">
        <v>44</v>
      </c>
      <c r="C93" s="11">
        <v>288</v>
      </c>
      <c r="D93" s="11" t="s">
        <v>45</v>
      </c>
      <c r="E93" s="10"/>
      <c r="F93" s="10"/>
      <c r="G93" s="10">
        <v>0.83</v>
      </c>
      <c r="H93" s="10">
        <v>3.3000000000000002E-2</v>
      </c>
      <c r="I93" s="10">
        <v>3.0000000000000001E-3</v>
      </c>
      <c r="J93" s="10">
        <v>1</v>
      </c>
      <c r="K93" s="10">
        <v>11.45</v>
      </c>
      <c r="L93" s="10">
        <v>154</v>
      </c>
      <c r="M93" s="10">
        <v>77.2</v>
      </c>
      <c r="N93" s="10">
        <f>G93*C93*30</f>
        <v>7171.2</v>
      </c>
      <c r="O93" s="10">
        <f t="shared" si="17"/>
        <v>8.5536000000000012</v>
      </c>
      <c r="P93" s="10">
        <f>I93*C93*30</f>
        <v>25.919999999999998</v>
      </c>
      <c r="Q93" s="10">
        <f t="shared" si="24"/>
        <v>11338.01872</v>
      </c>
      <c r="R93" s="24">
        <f>Q93/C93</f>
        <v>39.368120555555556</v>
      </c>
      <c r="S93" s="5">
        <f t="shared" si="25"/>
        <v>196.84060277777778</v>
      </c>
      <c r="T93" s="5">
        <f t="shared" si="26"/>
        <v>118.10436166666668</v>
      </c>
    </row>
    <row r="94" spans="1:20" hidden="1" x14ac:dyDescent="0.25">
      <c r="A94" s="22" t="s">
        <v>161</v>
      </c>
      <c r="B94" s="22" t="s">
        <v>33</v>
      </c>
      <c r="C94" s="23">
        <v>16</v>
      </c>
      <c r="D94" s="23"/>
      <c r="E94" s="22"/>
      <c r="F94" s="22"/>
      <c r="G94" s="22">
        <v>0.83</v>
      </c>
      <c r="H94" s="22">
        <v>3.3000000000000002E-2</v>
      </c>
      <c r="I94" s="22">
        <v>3.0000000000000001E-3</v>
      </c>
      <c r="J94" s="22">
        <v>1</v>
      </c>
      <c r="K94" s="22">
        <v>11.45</v>
      </c>
      <c r="L94" s="22">
        <v>154</v>
      </c>
      <c r="M94" s="22">
        <v>37.549999999999997</v>
      </c>
      <c r="N94" s="22">
        <f>G94*C94*30</f>
        <v>398.4</v>
      </c>
      <c r="O94" s="22">
        <f t="shared" si="17"/>
        <v>0.47520000000000001</v>
      </c>
      <c r="P94" s="22">
        <f>I94*C94*30</f>
        <v>1.44</v>
      </c>
      <c r="Q94" s="22">
        <f t="shared" si="24"/>
        <v>663.15103999999997</v>
      </c>
      <c r="R94" s="22">
        <f>Q94/C94+M94+1400</f>
        <v>1478.99694</v>
      </c>
      <c r="S94"/>
      <c r="T94"/>
    </row>
    <row r="95" spans="1:20" hidden="1" x14ac:dyDescent="0.25">
      <c r="A95" s="10" t="s">
        <v>136</v>
      </c>
      <c r="B95" s="10" t="s">
        <v>33</v>
      </c>
      <c r="C95" s="11">
        <v>5</v>
      </c>
      <c r="D95" s="11" t="s">
        <v>34</v>
      </c>
      <c r="E95" s="10"/>
      <c r="F95" s="10"/>
      <c r="G95" s="10">
        <v>0.83</v>
      </c>
      <c r="H95" s="10">
        <v>3.3000000000000002E-2</v>
      </c>
      <c r="I95" s="10">
        <v>3.0000000000000001E-3</v>
      </c>
      <c r="J95" s="10">
        <v>1</v>
      </c>
      <c r="K95" s="10">
        <v>11.45</v>
      </c>
      <c r="L95" s="10">
        <v>154</v>
      </c>
      <c r="M95" s="10"/>
      <c r="N95" s="10">
        <f>G95*C95*30</f>
        <v>124.49999999999999</v>
      </c>
      <c r="O95" s="10">
        <f t="shared" si="17"/>
        <v>0.14850000000000002</v>
      </c>
      <c r="P95" s="10">
        <f>I95*C95*30</f>
        <v>0.44999999999999996</v>
      </c>
      <c r="Q95" s="10">
        <f t="shared" si="24"/>
        <v>195.50032499999998</v>
      </c>
      <c r="R95" s="10">
        <f>Q95/C95+M95+2200</f>
        <v>2239.1000650000001</v>
      </c>
      <c r="S95"/>
      <c r="T95"/>
    </row>
    <row r="96" spans="1:20" hidden="1" x14ac:dyDescent="0.25">
      <c r="A96" s="22" t="s">
        <v>183</v>
      </c>
      <c r="B96" s="22" t="s">
        <v>33</v>
      </c>
      <c r="C96" s="23">
        <v>50</v>
      </c>
      <c r="D96" s="23"/>
      <c r="E96" s="22"/>
      <c r="F96" s="22"/>
      <c r="G96" s="22">
        <v>0.83</v>
      </c>
      <c r="H96" s="22">
        <v>3.3000000000000002E-2</v>
      </c>
      <c r="I96" s="22">
        <v>3.0000000000000001E-3</v>
      </c>
      <c r="J96" s="22">
        <v>1</v>
      </c>
      <c r="K96" s="22">
        <v>11.45</v>
      </c>
      <c r="L96" s="22">
        <v>154</v>
      </c>
      <c r="M96" s="22">
        <v>37.549999999999997</v>
      </c>
      <c r="N96" s="22">
        <f>G96*C96*30</f>
        <v>1245</v>
      </c>
      <c r="O96" s="22">
        <f t="shared" si="17"/>
        <v>1.4850000000000001</v>
      </c>
      <c r="P96" s="22">
        <f>I96*C96*30</f>
        <v>4.5</v>
      </c>
      <c r="Q96" s="22">
        <f t="shared" si="24"/>
        <v>1992.5532499999999</v>
      </c>
      <c r="R96" s="22">
        <f>Q96/C96+M96+2200</f>
        <v>2277.401065</v>
      </c>
      <c r="S96"/>
      <c r="T96"/>
    </row>
    <row r="97" spans="1:20" hidden="1" x14ac:dyDescent="0.25">
      <c r="A97" s="16" t="s">
        <v>53</v>
      </c>
      <c r="B97" s="12" t="s">
        <v>33</v>
      </c>
      <c r="C97" s="17">
        <v>1</v>
      </c>
      <c r="D97" s="13" t="s">
        <v>34</v>
      </c>
      <c r="E97" s="16"/>
      <c r="F97" s="16"/>
      <c r="G97" s="12">
        <v>0.83</v>
      </c>
      <c r="H97" s="12">
        <v>3.3000000000000002E-2</v>
      </c>
      <c r="I97" s="12">
        <v>3.0000000000000001E-3</v>
      </c>
      <c r="J97" s="12">
        <v>1</v>
      </c>
      <c r="K97" s="12">
        <v>11.45</v>
      </c>
      <c r="L97" s="12">
        <v>154</v>
      </c>
      <c r="M97" s="12"/>
      <c r="N97" s="12">
        <f>G97*C97*30</f>
        <v>24.9</v>
      </c>
      <c r="O97" s="12">
        <f t="shared" si="17"/>
        <v>2.9700000000000001E-2</v>
      </c>
      <c r="P97" s="12">
        <f>I97*C97*30</f>
        <v>0.09</v>
      </c>
      <c r="Q97" s="12">
        <f>R97*C97</f>
        <v>2295</v>
      </c>
      <c r="R97" s="18">
        <v>2295</v>
      </c>
      <c r="S97"/>
      <c r="T97"/>
    </row>
    <row r="98" spans="1:20" hidden="1" x14ac:dyDescent="0.25">
      <c r="A98" s="15" t="s">
        <v>41</v>
      </c>
      <c r="B98" s="5"/>
      <c r="C98" s="7">
        <v>1</v>
      </c>
      <c r="D98" s="7" t="s">
        <v>34</v>
      </c>
      <c r="E98" s="5"/>
      <c r="F98" s="5"/>
      <c r="G98" s="5">
        <v>0.83</v>
      </c>
      <c r="H98" s="5">
        <v>3.3000000000000002E-2</v>
      </c>
      <c r="I98" s="5">
        <v>3.0000000000000001E-3</v>
      </c>
      <c r="J98" s="5">
        <v>1</v>
      </c>
      <c r="K98" s="5">
        <v>11.45</v>
      </c>
      <c r="L98" s="5">
        <v>154</v>
      </c>
      <c r="M98" s="5"/>
      <c r="N98" s="9">
        <f>G98*C98*0.9</f>
        <v>0.747</v>
      </c>
      <c r="O98" s="9">
        <f t="shared" si="17"/>
        <v>2.9700000000000001E-2</v>
      </c>
      <c r="P98" s="9">
        <f>I98*C98*0.9</f>
        <v>2.7000000000000001E-3</v>
      </c>
      <c r="Q98" s="5">
        <f>M98+(L98*P98)+(K98*O98)+J98*N98</f>
        <v>1.5028649999999999</v>
      </c>
      <c r="R98" s="5">
        <v>339.01</v>
      </c>
      <c r="S98"/>
      <c r="T98"/>
    </row>
    <row r="99" spans="1:20" hidden="1" x14ac:dyDescent="0.25">
      <c r="A99" s="15" t="s">
        <v>39</v>
      </c>
      <c r="B99" s="5"/>
      <c r="C99" s="7">
        <v>4</v>
      </c>
      <c r="D99" s="7" t="s">
        <v>34</v>
      </c>
      <c r="E99" s="5"/>
      <c r="F99" s="5"/>
      <c r="G99" s="5">
        <v>0.83</v>
      </c>
      <c r="H99" s="5">
        <v>3.3000000000000002E-2</v>
      </c>
      <c r="I99" s="5">
        <v>3.0000000000000001E-3</v>
      </c>
      <c r="J99" s="5">
        <v>1</v>
      </c>
      <c r="K99" s="5">
        <v>11.45</v>
      </c>
      <c r="L99" s="5">
        <v>154</v>
      </c>
      <c r="M99" s="5"/>
      <c r="N99" s="9">
        <f>G99*C99*0.9</f>
        <v>2.988</v>
      </c>
      <c r="O99" s="9">
        <f t="shared" si="17"/>
        <v>0.1188</v>
      </c>
      <c r="P99" s="9">
        <f>I99*C99*0.9</f>
        <v>1.0800000000000001E-2</v>
      </c>
      <c r="Q99" s="5">
        <f>M99+(L99*P99)+(K99*O99)+J99*N99</f>
        <v>6.0114599999999996</v>
      </c>
      <c r="R99" s="5">
        <v>459.55</v>
      </c>
      <c r="S99"/>
      <c r="T99"/>
    </row>
    <row r="100" spans="1:20" hidden="1" x14ac:dyDescent="0.25">
      <c r="A100" s="16" t="s">
        <v>51</v>
      </c>
      <c r="B100" s="12" t="s">
        <v>33</v>
      </c>
      <c r="C100" s="17">
        <v>8</v>
      </c>
      <c r="D100" s="13" t="s">
        <v>34</v>
      </c>
      <c r="E100" s="16"/>
      <c r="F100" s="16"/>
      <c r="G100" s="12">
        <v>0.83</v>
      </c>
      <c r="H100" s="12">
        <v>3.3000000000000002E-2</v>
      </c>
      <c r="I100" s="12">
        <v>3.0000000000000001E-3</v>
      </c>
      <c r="J100" s="12">
        <v>1</v>
      </c>
      <c r="K100" s="12">
        <v>11.45</v>
      </c>
      <c r="L100" s="12">
        <v>154</v>
      </c>
      <c r="M100" s="12"/>
      <c r="N100" s="12">
        <f>G100*C100*30</f>
        <v>199.2</v>
      </c>
      <c r="O100" s="12">
        <f t="shared" si="17"/>
        <v>0.23760000000000001</v>
      </c>
      <c r="P100" s="12">
        <f>I100*C100*30</f>
        <v>0.72</v>
      </c>
      <c r="Q100" s="12">
        <f>R100*C100</f>
        <v>11900</v>
      </c>
      <c r="R100" s="18">
        <v>1487.5</v>
      </c>
      <c r="S100"/>
      <c r="T100"/>
    </row>
    <row r="101" spans="1:20" hidden="1" x14ac:dyDescent="0.25">
      <c r="A101" s="15" t="s">
        <v>40</v>
      </c>
      <c r="B101" s="5"/>
      <c r="C101" s="7">
        <v>10</v>
      </c>
      <c r="D101" s="7" t="s">
        <v>34</v>
      </c>
      <c r="E101" s="5"/>
      <c r="F101" s="5"/>
      <c r="G101" s="5">
        <v>0.83</v>
      </c>
      <c r="H101" s="5">
        <v>3.3000000000000002E-2</v>
      </c>
      <c r="I101" s="5">
        <v>3.0000000000000001E-3</v>
      </c>
      <c r="J101" s="5">
        <v>1</v>
      </c>
      <c r="K101" s="5">
        <v>11.45</v>
      </c>
      <c r="L101" s="5">
        <v>154</v>
      </c>
      <c r="M101" s="5"/>
      <c r="N101" s="9">
        <f>G101*C101*0.9</f>
        <v>7.4699999999999989</v>
      </c>
      <c r="O101" s="9">
        <f t="shared" si="17"/>
        <v>0.29700000000000004</v>
      </c>
      <c r="P101" s="9">
        <f>I101*C101*0.9</f>
        <v>2.7E-2</v>
      </c>
      <c r="Q101" s="5">
        <f>M101+(L101*P101)+(K101*O101)+J101*N101</f>
        <v>15.028649999999999</v>
      </c>
      <c r="R101" s="5">
        <v>1713.45</v>
      </c>
      <c r="S101"/>
      <c r="T101"/>
    </row>
    <row r="102" spans="1:20" hidden="1" x14ac:dyDescent="0.25">
      <c r="A102" s="16" t="s">
        <v>52</v>
      </c>
      <c r="B102" s="12" t="s">
        <v>33</v>
      </c>
      <c r="C102" s="17">
        <v>10</v>
      </c>
      <c r="D102" s="13" t="s">
        <v>34</v>
      </c>
      <c r="E102" s="16"/>
      <c r="F102" s="16"/>
      <c r="G102" s="12">
        <v>0.83</v>
      </c>
      <c r="H102" s="12">
        <v>3.3000000000000002E-2</v>
      </c>
      <c r="I102" s="12">
        <v>3.0000000000000001E-3</v>
      </c>
      <c r="J102" s="12">
        <v>1</v>
      </c>
      <c r="K102" s="12">
        <v>11.45</v>
      </c>
      <c r="L102" s="12">
        <v>154</v>
      </c>
      <c r="M102" s="12"/>
      <c r="N102" s="12">
        <f>G102*C102*30</f>
        <v>248.99999999999997</v>
      </c>
      <c r="O102" s="12">
        <f t="shared" si="17"/>
        <v>0.29700000000000004</v>
      </c>
      <c r="P102" s="12">
        <f>I102*C102*30</f>
        <v>0.89999999999999991</v>
      </c>
      <c r="Q102" s="12">
        <f>R102*C102</f>
        <v>18700</v>
      </c>
      <c r="R102" s="18">
        <v>1870</v>
      </c>
      <c r="S102"/>
      <c r="T102"/>
    </row>
    <row r="103" spans="1:20" hidden="1" x14ac:dyDescent="0.25">
      <c r="A103" s="10" t="s">
        <v>212</v>
      </c>
      <c r="B103" s="10" t="s">
        <v>33</v>
      </c>
      <c r="C103" s="11">
        <v>3</v>
      </c>
      <c r="D103" s="11"/>
      <c r="E103" s="10"/>
      <c r="F103" s="10"/>
      <c r="G103" s="10">
        <v>0.83</v>
      </c>
      <c r="H103" s="10">
        <v>3.3000000000000002E-2</v>
      </c>
      <c r="I103" s="10">
        <v>3.0000000000000001E-3</v>
      </c>
      <c r="J103" s="10">
        <v>1</v>
      </c>
      <c r="K103" s="10">
        <v>11.45</v>
      </c>
      <c r="L103" s="10">
        <v>154</v>
      </c>
      <c r="M103" s="10">
        <v>37.549999999999997</v>
      </c>
      <c r="N103" s="10">
        <f>G103*C103*30</f>
        <v>74.699999999999989</v>
      </c>
      <c r="O103" s="10">
        <f t="shared" si="17"/>
        <v>8.9100000000000013E-2</v>
      </c>
      <c r="P103" s="10">
        <f>I103*C103*30</f>
        <v>0.27</v>
      </c>
      <c r="Q103" s="10">
        <f t="shared" ref="Q103:Q110" si="27">M103+(L103*P103)+(K103*O103)+J103*N103</f>
        <v>154.85019499999999</v>
      </c>
      <c r="R103" s="10">
        <f>Q103/C103+M103+2200</f>
        <v>2289.1667316666667</v>
      </c>
      <c r="S103"/>
      <c r="T103"/>
    </row>
    <row r="104" spans="1:20" hidden="1" x14ac:dyDescent="0.25">
      <c r="A104" s="15" t="s">
        <v>38</v>
      </c>
      <c r="B104" s="5"/>
      <c r="C104" s="7">
        <v>5</v>
      </c>
      <c r="D104" s="7" t="s">
        <v>34</v>
      </c>
      <c r="E104" s="5"/>
      <c r="F104" s="5"/>
      <c r="G104" s="5">
        <v>0.83</v>
      </c>
      <c r="H104" s="5">
        <v>3.3000000000000002E-2</v>
      </c>
      <c r="I104" s="5">
        <v>3.0000000000000001E-3</v>
      </c>
      <c r="J104" s="5">
        <v>1</v>
      </c>
      <c r="K104" s="5">
        <v>11.45</v>
      </c>
      <c r="L104" s="5">
        <v>154</v>
      </c>
      <c r="M104" s="5"/>
      <c r="N104" s="9">
        <f>G104*C104*0.9</f>
        <v>3.7349999999999994</v>
      </c>
      <c r="O104" s="9">
        <f t="shared" si="17"/>
        <v>0.14850000000000002</v>
      </c>
      <c r="P104" s="9">
        <f>I104*C104*0.9</f>
        <v>1.35E-2</v>
      </c>
      <c r="Q104" s="5">
        <f t="shared" si="27"/>
        <v>7.5143249999999995</v>
      </c>
      <c r="R104" s="5">
        <v>2181.19</v>
      </c>
      <c r="S104"/>
      <c r="T104"/>
    </row>
    <row r="105" spans="1:20" hidden="1" x14ac:dyDescent="0.25">
      <c r="A105" s="10" t="s">
        <v>208</v>
      </c>
      <c r="B105" s="10" t="s">
        <v>33</v>
      </c>
      <c r="C105" s="11">
        <v>26</v>
      </c>
      <c r="D105" s="11"/>
      <c r="E105" s="10"/>
      <c r="F105" s="10"/>
      <c r="G105" s="10">
        <v>0.83</v>
      </c>
      <c r="H105" s="10">
        <v>3.3000000000000002E-2</v>
      </c>
      <c r="I105" s="10">
        <v>3.0000000000000001E-3</v>
      </c>
      <c r="J105" s="10">
        <v>1</v>
      </c>
      <c r="K105" s="10">
        <v>11.45</v>
      </c>
      <c r="L105" s="10">
        <v>154</v>
      </c>
      <c r="M105" s="10">
        <v>37.549999999999997</v>
      </c>
      <c r="N105" s="10">
        <f t="shared" ref="N105:N110" si="28">G105*C105*30</f>
        <v>647.4</v>
      </c>
      <c r="O105" s="10">
        <f t="shared" si="17"/>
        <v>0.77220000000000011</v>
      </c>
      <c r="P105" s="10">
        <f t="shared" ref="P105:P110" si="29">I105*C105*30</f>
        <v>2.34</v>
      </c>
      <c r="Q105" s="10">
        <f t="shared" si="27"/>
        <v>1054.1516899999999</v>
      </c>
      <c r="R105" s="10">
        <f>Q105/C105+M105+2200</f>
        <v>2278.0942957692309</v>
      </c>
      <c r="S105"/>
      <c r="T105"/>
    </row>
    <row r="106" spans="1:20" hidden="1" x14ac:dyDescent="0.25">
      <c r="A106" s="22" t="s">
        <v>171</v>
      </c>
      <c r="B106" s="22"/>
      <c r="C106" s="23">
        <v>20</v>
      </c>
      <c r="D106" s="23"/>
      <c r="E106" s="22"/>
      <c r="F106" s="22"/>
      <c r="G106" s="22">
        <v>0.83</v>
      </c>
      <c r="H106" s="22">
        <v>3.3000000000000002E-2</v>
      </c>
      <c r="I106" s="22">
        <v>3.0000000000000001E-3</v>
      </c>
      <c r="J106" s="22">
        <v>1</v>
      </c>
      <c r="K106" s="22">
        <v>11.45</v>
      </c>
      <c r="L106" s="22">
        <v>154</v>
      </c>
      <c r="M106" s="22">
        <v>37.549999999999997</v>
      </c>
      <c r="N106" s="22">
        <f t="shared" si="28"/>
        <v>497.99999999999994</v>
      </c>
      <c r="O106" s="22">
        <f t="shared" si="17"/>
        <v>0.59400000000000008</v>
      </c>
      <c r="P106" s="22">
        <f t="shared" si="29"/>
        <v>1.7999999999999998</v>
      </c>
      <c r="Q106" s="22">
        <f t="shared" si="27"/>
        <v>819.55129999999997</v>
      </c>
      <c r="R106" s="22">
        <f>Q106/C106+M106+3600</f>
        <v>3678.5275649999999</v>
      </c>
      <c r="S106"/>
      <c r="T106"/>
    </row>
    <row r="107" spans="1:20" x14ac:dyDescent="0.25">
      <c r="A107" s="10" t="s">
        <v>272</v>
      </c>
      <c r="B107" s="10" t="s">
        <v>44</v>
      </c>
      <c r="C107" s="11">
        <v>1056</v>
      </c>
      <c r="D107" s="11" t="s">
        <v>45</v>
      </c>
      <c r="E107" s="10"/>
      <c r="F107" s="10"/>
      <c r="G107" s="12">
        <v>0.83</v>
      </c>
      <c r="H107" s="12">
        <v>3.3000000000000002E-2</v>
      </c>
      <c r="I107" s="12">
        <v>3.0000000000000001E-3</v>
      </c>
      <c r="J107" s="10">
        <v>1</v>
      </c>
      <c r="K107" s="10">
        <v>11.45</v>
      </c>
      <c r="L107" s="10">
        <v>154</v>
      </c>
      <c r="M107" s="10">
        <v>77.2</v>
      </c>
      <c r="N107" s="10">
        <f t="shared" si="28"/>
        <v>26294.399999999998</v>
      </c>
      <c r="O107" s="10">
        <f t="shared" si="17"/>
        <v>31.363199999999999</v>
      </c>
      <c r="P107" s="10">
        <f t="shared" si="29"/>
        <v>95.04</v>
      </c>
      <c r="Q107" s="10">
        <f t="shared" si="27"/>
        <v>41366.868640000001</v>
      </c>
      <c r="R107" s="24">
        <f>Q107/C107</f>
        <v>39.173171060606059</v>
      </c>
      <c r="S107" s="5">
        <f t="shared" ref="S107" si="30">R107*5</f>
        <v>195.86585530303029</v>
      </c>
      <c r="T107" s="5">
        <f t="shared" ref="T107" si="31">R107*3</f>
        <v>117.51951318181818</v>
      </c>
    </row>
    <row r="108" spans="1:20" hidden="1" x14ac:dyDescent="0.25">
      <c r="A108" s="5" t="s">
        <v>228</v>
      </c>
      <c r="B108" s="10" t="s">
        <v>33</v>
      </c>
      <c r="C108" s="7">
        <v>7</v>
      </c>
      <c r="D108" s="7" t="s">
        <v>63</v>
      </c>
      <c r="E108" s="5"/>
      <c r="F108" s="5"/>
      <c r="G108" s="12">
        <v>0.83</v>
      </c>
      <c r="H108" s="12">
        <v>3.3000000000000002E-2</v>
      </c>
      <c r="I108" s="12">
        <v>3.0000000000000001E-3</v>
      </c>
      <c r="J108" s="12">
        <v>1</v>
      </c>
      <c r="K108" s="12">
        <v>11.45</v>
      </c>
      <c r="L108" s="12">
        <v>154</v>
      </c>
      <c r="M108" s="12"/>
      <c r="N108" s="12">
        <f t="shared" si="28"/>
        <v>174.29999999999998</v>
      </c>
      <c r="O108" s="12">
        <f t="shared" si="17"/>
        <v>0.2079</v>
      </c>
      <c r="P108" s="12">
        <f t="shared" si="29"/>
        <v>0.63</v>
      </c>
      <c r="Q108" s="12">
        <f t="shared" si="27"/>
        <v>273.70045499999998</v>
      </c>
      <c r="R108" s="12">
        <v>1369</v>
      </c>
      <c r="S108"/>
      <c r="T108"/>
    </row>
    <row r="109" spans="1:20" hidden="1" x14ac:dyDescent="0.25">
      <c r="A109" s="34" t="s">
        <v>223</v>
      </c>
      <c r="B109" s="9"/>
      <c r="C109" s="21">
        <v>11</v>
      </c>
      <c r="D109" s="21" t="s">
        <v>34</v>
      </c>
      <c r="E109" s="9"/>
      <c r="F109" s="9"/>
      <c r="G109" s="9">
        <v>0.83</v>
      </c>
      <c r="H109" s="9">
        <v>3.3000000000000002E-2</v>
      </c>
      <c r="I109" s="9">
        <v>3.0000000000000001E-3</v>
      </c>
      <c r="J109" s="9">
        <v>1</v>
      </c>
      <c r="K109" s="9">
        <v>11.45</v>
      </c>
      <c r="L109" s="9">
        <v>154</v>
      </c>
      <c r="M109" s="9">
        <v>37.549999999999997</v>
      </c>
      <c r="N109" s="9">
        <f t="shared" si="28"/>
        <v>273.89999999999998</v>
      </c>
      <c r="O109" s="9">
        <f t="shared" si="17"/>
        <v>0.32669999999999999</v>
      </c>
      <c r="P109" s="9">
        <f t="shared" si="29"/>
        <v>0.99</v>
      </c>
      <c r="Q109" s="9">
        <f t="shared" si="27"/>
        <v>467.65071499999999</v>
      </c>
      <c r="R109" s="9">
        <f>Q109/C109+M109+1365</f>
        <v>1445.0637013636365</v>
      </c>
      <c r="S109"/>
      <c r="T109"/>
    </row>
    <row r="110" spans="1:20" hidden="1" x14ac:dyDescent="0.25">
      <c r="A110" s="22" t="s">
        <v>176</v>
      </c>
      <c r="B110" s="22" t="s">
        <v>33</v>
      </c>
      <c r="C110" s="23">
        <v>11</v>
      </c>
      <c r="D110" s="23"/>
      <c r="E110" s="22"/>
      <c r="F110" s="22"/>
      <c r="G110" s="22">
        <v>0.83</v>
      </c>
      <c r="H110" s="22">
        <v>3.3000000000000002E-2</v>
      </c>
      <c r="I110" s="22">
        <v>3.0000000000000001E-3</v>
      </c>
      <c r="J110" s="22">
        <v>1</v>
      </c>
      <c r="K110" s="22">
        <v>11.45</v>
      </c>
      <c r="L110" s="22">
        <v>154</v>
      </c>
      <c r="M110" s="22">
        <v>37.549999999999997</v>
      </c>
      <c r="N110" s="22">
        <f t="shared" si="28"/>
        <v>273.89999999999998</v>
      </c>
      <c r="O110" s="22">
        <f t="shared" si="17"/>
        <v>0.32669999999999999</v>
      </c>
      <c r="P110" s="22">
        <f t="shared" si="29"/>
        <v>0.99</v>
      </c>
      <c r="Q110" s="22">
        <f t="shared" si="27"/>
        <v>467.65071499999999</v>
      </c>
      <c r="R110" s="22">
        <f>Q110/C110+M110+2200</f>
        <v>2280.0637013636365</v>
      </c>
      <c r="S110"/>
      <c r="T110"/>
    </row>
    <row r="111" spans="1:20" hidden="1" x14ac:dyDescent="0.25">
      <c r="A111" s="5" t="s">
        <v>234</v>
      </c>
      <c r="B111" s="10" t="s">
        <v>33</v>
      </c>
      <c r="C111" s="7">
        <v>7</v>
      </c>
      <c r="D111" s="7" t="s">
        <v>63</v>
      </c>
      <c r="E111" s="5"/>
      <c r="F111" s="5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/>
      <c r="T111"/>
    </row>
    <row r="112" spans="1:20" x14ac:dyDescent="0.25">
      <c r="A112" s="10" t="s">
        <v>78</v>
      </c>
      <c r="B112" s="10" t="s">
        <v>44</v>
      </c>
      <c r="C112" s="11">
        <v>96</v>
      </c>
      <c r="D112" s="11" t="s">
        <v>45</v>
      </c>
      <c r="E112" s="10"/>
      <c r="F112" s="10"/>
      <c r="G112" s="10">
        <v>0.83</v>
      </c>
      <c r="H112" s="10">
        <v>3.3000000000000002E-2</v>
      </c>
      <c r="I112" s="10">
        <v>3.0000000000000001E-3</v>
      </c>
      <c r="J112" s="10">
        <v>1</v>
      </c>
      <c r="K112" s="10">
        <v>11.45</v>
      </c>
      <c r="L112" s="10">
        <v>154</v>
      </c>
      <c r="M112" s="10">
        <v>77.2</v>
      </c>
      <c r="N112" s="10">
        <f t="shared" ref="N112:N124" si="32">G112*C112*30</f>
        <v>2390.3999999999996</v>
      </c>
      <c r="O112" s="10">
        <f t="shared" ref="O112:O145" si="33">H112*C112*0.9</f>
        <v>2.8512000000000004</v>
      </c>
      <c r="P112" s="10">
        <f t="shared" ref="P112:P124" si="34">I112*C112*30</f>
        <v>8.64</v>
      </c>
      <c r="Q112" s="10">
        <f t="shared" ref="Q112:Q136" si="35">M112+(L112*P112)+(K112*O112)+J112*N112</f>
        <v>3830.8062399999999</v>
      </c>
      <c r="R112" s="24">
        <f>Q112/C112</f>
        <v>39.904231666666668</v>
      </c>
      <c r="S112" s="5">
        <f t="shared" ref="S112:S114" si="36">R112*5</f>
        <v>199.52115833333335</v>
      </c>
      <c r="T112" s="5">
        <f t="shared" ref="T112:T114" si="37">R112*3</f>
        <v>119.712695</v>
      </c>
    </row>
    <row r="113" spans="1:20" x14ac:dyDescent="0.25">
      <c r="A113" s="10" t="s">
        <v>70</v>
      </c>
      <c r="B113" s="10" t="s">
        <v>44</v>
      </c>
      <c r="C113" s="11">
        <v>768</v>
      </c>
      <c r="D113" s="11" t="s">
        <v>45</v>
      </c>
      <c r="E113" s="10"/>
      <c r="F113" s="10"/>
      <c r="G113" s="12">
        <v>0.83</v>
      </c>
      <c r="H113" s="12">
        <v>3.3000000000000002E-2</v>
      </c>
      <c r="I113" s="12">
        <v>3.0000000000000001E-3</v>
      </c>
      <c r="J113" s="10">
        <v>1</v>
      </c>
      <c r="K113" s="10">
        <v>11.45</v>
      </c>
      <c r="L113" s="10">
        <v>154</v>
      </c>
      <c r="M113" s="10">
        <v>77.2</v>
      </c>
      <c r="N113" s="10">
        <f t="shared" si="32"/>
        <v>19123.199999999997</v>
      </c>
      <c r="O113" s="10">
        <f t="shared" si="33"/>
        <v>22.809600000000003</v>
      </c>
      <c r="P113" s="10">
        <f t="shared" si="34"/>
        <v>69.12</v>
      </c>
      <c r="Q113" s="10">
        <f t="shared" si="35"/>
        <v>30106.049919999998</v>
      </c>
      <c r="R113" s="24">
        <f>Q113/C113</f>
        <v>39.200585833333328</v>
      </c>
      <c r="S113" s="5">
        <f t="shared" si="36"/>
        <v>196.00292916666663</v>
      </c>
      <c r="T113" s="5">
        <f t="shared" si="37"/>
        <v>117.60175749999999</v>
      </c>
    </row>
    <row r="114" spans="1:20" x14ac:dyDescent="0.25">
      <c r="A114" s="10" t="s">
        <v>68</v>
      </c>
      <c r="B114" s="10" t="s">
        <v>44</v>
      </c>
      <c r="C114" s="11">
        <v>1440</v>
      </c>
      <c r="D114" s="11" t="s">
        <v>45</v>
      </c>
      <c r="E114" s="10"/>
      <c r="F114" s="10"/>
      <c r="G114" s="12">
        <v>0.83</v>
      </c>
      <c r="H114" s="12">
        <v>3.3000000000000002E-2</v>
      </c>
      <c r="I114" s="12">
        <v>3.0000000000000001E-3</v>
      </c>
      <c r="J114" s="10">
        <v>1</v>
      </c>
      <c r="K114" s="10">
        <v>11.45</v>
      </c>
      <c r="L114" s="10">
        <v>154</v>
      </c>
      <c r="M114" s="10">
        <v>77.2</v>
      </c>
      <c r="N114" s="10">
        <f t="shared" si="32"/>
        <v>35856</v>
      </c>
      <c r="O114" s="10">
        <f t="shared" si="33"/>
        <v>42.768000000000001</v>
      </c>
      <c r="P114" s="10">
        <f t="shared" si="34"/>
        <v>129.60000000000002</v>
      </c>
      <c r="Q114" s="10">
        <f t="shared" si="35"/>
        <v>56381.293600000005</v>
      </c>
      <c r="R114" s="24">
        <f>Q114/C114</f>
        <v>39.153676111111118</v>
      </c>
      <c r="S114" s="5">
        <f t="shared" si="36"/>
        <v>195.76838055555558</v>
      </c>
      <c r="T114" s="5">
        <f t="shared" si="37"/>
        <v>117.46102833333336</v>
      </c>
    </row>
    <row r="115" spans="1:20" hidden="1" x14ac:dyDescent="0.25">
      <c r="A115" s="10" t="s">
        <v>193</v>
      </c>
      <c r="B115" s="10"/>
      <c r="C115" s="11">
        <v>14</v>
      </c>
      <c r="D115" s="11"/>
      <c r="E115" s="10"/>
      <c r="F115" s="10"/>
      <c r="G115" s="10">
        <v>0.83</v>
      </c>
      <c r="H115" s="10">
        <v>3.3000000000000002E-2</v>
      </c>
      <c r="I115" s="10">
        <v>3.0000000000000001E-3</v>
      </c>
      <c r="J115" s="10">
        <v>1</v>
      </c>
      <c r="K115" s="10">
        <v>11.45</v>
      </c>
      <c r="L115" s="10">
        <v>154</v>
      </c>
      <c r="M115" s="10">
        <v>37.549999999999997</v>
      </c>
      <c r="N115" s="10">
        <f t="shared" si="32"/>
        <v>348.59999999999997</v>
      </c>
      <c r="O115" s="10">
        <f t="shared" si="33"/>
        <v>0.4158</v>
      </c>
      <c r="P115" s="10">
        <f t="shared" si="34"/>
        <v>1.26</v>
      </c>
      <c r="Q115" s="10">
        <f t="shared" si="35"/>
        <v>584.95090999999991</v>
      </c>
      <c r="R115" s="10">
        <f>Q115/C115+M115+2200</f>
        <v>2279.3322078571427</v>
      </c>
      <c r="S115"/>
      <c r="T115"/>
    </row>
    <row r="116" spans="1:20" hidden="1" x14ac:dyDescent="0.25">
      <c r="A116" s="10" t="s">
        <v>192</v>
      </c>
      <c r="B116" s="10"/>
      <c r="C116" s="11">
        <v>1</v>
      </c>
      <c r="D116" s="11"/>
      <c r="E116" s="10"/>
      <c r="F116" s="10"/>
      <c r="G116" s="10">
        <v>0.83</v>
      </c>
      <c r="H116" s="10">
        <v>3.3000000000000002E-2</v>
      </c>
      <c r="I116" s="10">
        <v>3.0000000000000001E-3</v>
      </c>
      <c r="J116" s="10">
        <v>1</v>
      </c>
      <c r="K116" s="10">
        <v>11.45</v>
      </c>
      <c r="L116" s="10">
        <v>154</v>
      </c>
      <c r="M116" s="10">
        <v>37.549999999999997</v>
      </c>
      <c r="N116" s="10">
        <f t="shared" si="32"/>
        <v>24.9</v>
      </c>
      <c r="O116" s="10">
        <f t="shared" si="33"/>
        <v>2.9700000000000001E-2</v>
      </c>
      <c r="P116" s="10">
        <f t="shared" si="34"/>
        <v>0.09</v>
      </c>
      <c r="Q116" s="10">
        <f t="shared" si="35"/>
        <v>76.650064999999998</v>
      </c>
      <c r="R116" s="10">
        <f>Q116/C116+M116+2200</f>
        <v>2314.200065</v>
      </c>
      <c r="S116"/>
      <c r="T116"/>
    </row>
    <row r="117" spans="1:20" hidden="1" x14ac:dyDescent="0.25">
      <c r="A117" s="10" t="s">
        <v>195</v>
      </c>
      <c r="B117" s="10"/>
      <c r="C117" s="11">
        <v>1</v>
      </c>
      <c r="D117" s="11"/>
      <c r="E117" s="10"/>
      <c r="F117" s="10"/>
      <c r="G117" s="10">
        <v>0.83</v>
      </c>
      <c r="H117" s="10">
        <v>3.3000000000000002E-2</v>
      </c>
      <c r="I117" s="10">
        <v>3.0000000000000001E-3</v>
      </c>
      <c r="J117" s="10">
        <v>1</v>
      </c>
      <c r="K117" s="10">
        <v>11.45</v>
      </c>
      <c r="L117" s="10">
        <v>154</v>
      </c>
      <c r="M117" s="10">
        <v>37.549999999999997</v>
      </c>
      <c r="N117" s="10">
        <f t="shared" si="32"/>
        <v>24.9</v>
      </c>
      <c r="O117" s="10">
        <f t="shared" si="33"/>
        <v>2.9700000000000001E-2</v>
      </c>
      <c r="P117" s="10">
        <f t="shared" si="34"/>
        <v>0.09</v>
      </c>
      <c r="Q117" s="10">
        <f t="shared" si="35"/>
        <v>76.650064999999998</v>
      </c>
      <c r="R117" s="10">
        <f>Q117/C117+M117+2200</f>
        <v>2314.200065</v>
      </c>
      <c r="S117"/>
      <c r="T117"/>
    </row>
    <row r="118" spans="1:20" hidden="1" x14ac:dyDescent="0.25">
      <c r="A118" s="10" t="s">
        <v>194</v>
      </c>
      <c r="B118" s="10"/>
      <c r="C118" s="11">
        <v>4</v>
      </c>
      <c r="D118" s="11"/>
      <c r="E118" s="10"/>
      <c r="F118" s="10"/>
      <c r="G118" s="10">
        <v>0.83</v>
      </c>
      <c r="H118" s="10">
        <v>3.3000000000000002E-2</v>
      </c>
      <c r="I118" s="10">
        <v>3.0000000000000001E-3</v>
      </c>
      <c r="J118" s="10">
        <v>1</v>
      </c>
      <c r="K118" s="10">
        <v>11.45</v>
      </c>
      <c r="L118" s="10">
        <v>154</v>
      </c>
      <c r="M118" s="10">
        <v>37.549999999999997</v>
      </c>
      <c r="N118" s="10">
        <f t="shared" si="32"/>
        <v>99.6</v>
      </c>
      <c r="O118" s="10">
        <f t="shared" si="33"/>
        <v>0.1188</v>
      </c>
      <c r="P118" s="10">
        <f t="shared" si="34"/>
        <v>0.36</v>
      </c>
      <c r="Q118" s="10">
        <f t="shared" si="35"/>
        <v>193.95025999999999</v>
      </c>
      <c r="R118" s="10">
        <f>Q118/C118+M118+2200</f>
        <v>2286.0375650000001</v>
      </c>
      <c r="S118"/>
      <c r="T118"/>
    </row>
    <row r="119" spans="1:20" x14ac:dyDescent="0.25">
      <c r="A119" s="10" t="s">
        <v>61</v>
      </c>
      <c r="B119" s="10" t="s">
        <v>44</v>
      </c>
      <c r="C119" s="11">
        <v>288</v>
      </c>
      <c r="D119" s="11" t="s">
        <v>45</v>
      </c>
      <c r="E119" s="10"/>
      <c r="F119" s="10"/>
      <c r="G119" s="10">
        <v>0.83</v>
      </c>
      <c r="H119" s="10">
        <v>3.3000000000000002E-2</v>
      </c>
      <c r="I119" s="10">
        <v>3.0000000000000001E-3</v>
      </c>
      <c r="J119" s="10">
        <v>1</v>
      </c>
      <c r="K119" s="10">
        <v>11.45</v>
      </c>
      <c r="L119" s="10">
        <v>154</v>
      </c>
      <c r="M119" s="10">
        <v>77.2</v>
      </c>
      <c r="N119" s="10">
        <f t="shared" si="32"/>
        <v>7171.2</v>
      </c>
      <c r="O119" s="10">
        <f t="shared" si="33"/>
        <v>8.5536000000000012</v>
      </c>
      <c r="P119" s="10">
        <f t="shared" si="34"/>
        <v>25.919999999999998</v>
      </c>
      <c r="Q119" s="10">
        <f t="shared" si="35"/>
        <v>11338.01872</v>
      </c>
      <c r="R119" s="24">
        <f>Q119/C119</f>
        <v>39.368120555555556</v>
      </c>
      <c r="S119" s="5">
        <f>R119*5</f>
        <v>196.84060277777778</v>
      </c>
      <c r="T119" s="5">
        <f>R119*3</f>
        <v>118.10436166666668</v>
      </c>
    </row>
    <row r="120" spans="1:20" hidden="1" x14ac:dyDescent="0.25">
      <c r="A120" s="10" t="s">
        <v>217</v>
      </c>
      <c r="B120" s="10"/>
      <c r="C120" s="11">
        <v>200</v>
      </c>
      <c r="D120" s="11"/>
      <c r="E120" s="10"/>
      <c r="F120" s="10"/>
      <c r="G120" s="10">
        <v>0.83</v>
      </c>
      <c r="H120" s="10">
        <v>3.3000000000000002E-2</v>
      </c>
      <c r="I120" s="10">
        <v>3.0000000000000001E-3</v>
      </c>
      <c r="J120" s="10">
        <v>1</v>
      </c>
      <c r="K120" s="10">
        <v>11.45</v>
      </c>
      <c r="L120" s="10">
        <v>154</v>
      </c>
      <c r="M120" s="10">
        <v>37.549999999999997</v>
      </c>
      <c r="N120" s="10">
        <f t="shared" si="32"/>
        <v>4980</v>
      </c>
      <c r="O120" s="10">
        <f t="shared" si="33"/>
        <v>5.94</v>
      </c>
      <c r="P120" s="10">
        <f t="shared" si="34"/>
        <v>18</v>
      </c>
      <c r="Q120" s="10">
        <f t="shared" si="35"/>
        <v>7857.5630000000001</v>
      </c>
      <c r="R120" s="10">
        <f>Q120/C120+M120+2200</f>
        <v>2276.8378149999999</v>
      </c>
      <c r="S120"/>
      <c r="T120"/>
    </row>
    <row r="121" spans="1:20" hidden="1" x14ac:dyDescent="0.25">
      <c r="A121" s="10" t="s">
        <v>190</v>
      </c>
      <c r="B121" s="10"/>
      <c r="C121" s="11">
        <v>4</v>
      </c>
      <c r="D121" s="11"/>
      <c r="E121" s="10"/>
      <c r="F121" s="10"/>
      <c r="G121" s="10">
        <v>0.83</v>
      </c>
      <c r="H121" s="10">
        <v>3.3000000000000002E-2</v>
      </c>
      <c r="I121" s="10">
        <v>3.0000000000000001E-3</v>
      </c>
      <c r="J121" s="10">
        <v>1</v>
      </c>
      <c r="K121" s="10">
        <v>11.45</v>
      </c>
      <c r="L121" s="10">
        <v>154</v>
      </c>
      <c r="M121" s="10">
        <v>37.549999999999997</v>
      </c>
      <c r="N121" s="10">
        <f t="shared" si="32"/>
        <v>99.6</v>
      </c>
      <c r="O121" s="10">
        <f t="shared" si="33"/>
        <v>0.1188</v>
      </c>
      <c r="P121" s="10">
        <f t="shared" si="34"/>
        <v>0.36</v>
      </c>
      <c r="Q121" s="10">
        <f t="shared" si="35"/>
        <v>193.95025999999999</v>
      </c>
      <c r="R121" s="10">
        <f>Q121/C121+M121+2200</f>
        <v>2286.0375650000001</v>
      </c>
      <c r="S121"/>
      <c r="T121"/>
    </row>
    <row r="122" spans="1:20" hidden="1" x14ac:dyDescent="0.25">
      <c r="A122" s="32" t="s">
        <v>227</v>
      </c>
      <c r="B122" s="10" t="s">
        <v>33</v>
      </c>
      <c r="C122" s="26">
        <v>3</v>
      </c>
      <c r="D122" s="27"/>
      <c r="E122" s="5"/>
      <c r="F122" s="5"/>
      <c r="G122" s="12">
        <v>0.83</v>
      </c>
      <c r="H122" s="12">
        <v>3.3000000000000002E-2</v>
      </c>
      <c r="I122" s="12">
        <v>3.0000000000000001E-3</v>
      </c>
      <c r="J122" s="12">
        <v>1</v>
      </c>
      <c r="K122" s="12">
        <v>11.45</v>
      </c>
      <c r="L122" s="12">
        <v>154</v>
      </c>
      <c r="M122" s="12"/>
      <c r="N122" s="12">
        <f t="shared" si="32"/>
        <v>74.699999999999989</v>
      </c>
      <c r="O122" s="12">
        <f t="shared" si="33"/>
        <v>8.9100000000000013E-2</v>
      </c>
      <c r="P122" s="12">
        <f t="shared" si="34"/>
        <v>0.27</v>
      </c>
      <c r="Q122" s="12">
        <f t="shared" si="35"/>
        <v>117.300195</v>
      </c>
      <c r="R122" s="12">
        <f>Q122/C122+M122+900</f>
        <v>939.10006499999997</v>
      </c>
      <c r="S122"/>
      <c r="T122"/>
    </row>
    <row r="123" spans="1:20" hidden="1" x14ac:dyDescent="0.25">
      <c r="A123" s="10" t="s">
        <v>209</v>
      </c>
      <c r="B123" s="10" t="s">
        <v>33</v>
      </c>
      <c r="C123" s="11">
        <v>46</v>
      </c>
      <c r="D123" s="11"/>
      <c r="E123" s="10"/>
      <c r="F123" s="10"/>
      <c r="G123" s="10">
        <v>0.83</v>
      </c>
      <c r="H123" s="10">
        <v>3.3000000000000002E-2</v>
      </c>
      <c r="I123" s="10">
        <v>3.0000000000000001E-3</v>
      </c>
      <c r="J123" s="10">
        <v>1</v>
      </c>
      <c r="K123" s="10">
        <v>11.45</v>
      </c>
      <c r="L123" s="10">
        <v>154</v>
      </c>
      <c r="M123" s="10">
        <v>37.549999999999997</v>
      </c>
      <c r="N123" s="10">
        <f t="shared" si="32"/>
        <v>1145.4000000000001</v>
      </c>
      <c r="O123" s="10">
        <f t="shared" si="33"/>
        <v>1.3662000000000001</v>
      </c>
      <c r="P123" s="10">
        <f t="shared" si="34"/>
        <v>4.1400000000000006</v>
      </c>
      <c r="Q123" s="10">
        <f t="shared" si="35"/>
        <v>1836.15299</v>
      </c>
      <c r="R123" s="10">
        <f>Q123/C123+M123+2200</f>
        <v>2277.466369347826</v>
      </c>
      <c r="S123"/>
      <c r="T123"/>
    </row>
    <row r="124" spans="1:20" hidden="1" x14ac:dyDescent="0.25">
      <c r="A124" s="10" t="s">
        <v>137</v>
      </c>
      <c r="B124" s="10" t="s">
        <v>33</v>
      </c>
      <c r="C124" s="11">
        <v>10</v>
      </c>
      <c r="D124" s="11" t="s">
        <v>34</v>
      </c>
      <c r="E124" s="10"/>
      <c r="F124" s="10"/>
      <c r="G124" s="10">
        <v>0.83</v>
      </c>
      <c r="H124" s="10">
        <v>3.3000000000000002E-2</v>
      </c>
      <c r="I124" s="10">
        <v>3.0000000000000001E-3</v>
      </c>
      <c r="J124" s="10">
        <v>1</v>
      </c>
      <c r="K124" s="10">
        <v>11.45</v>
      </c>
      <c r="L124" s="10">
        <v>154</v>
      </c>
      <c r="M124" s="10"/>
      <c r="N124" s="10">
        <f t="shared" si="32"/>
        <v>248.99999999999997</v>
      </c>
      <c r="O124" s="10">
        <f t="shared" si="33"/>
        <v>0.29700000000000004</v>
      </c>
      <c r="P124" s="10">
        <f t="shared" si="34"/>
        <v>0.89999999999999991</v>
      </c>
      <c r="Q124" s="10">
        <f t="shared" si="35"/>
        <v>391.00064999999995</v>
      </c>
      <c r="R124" s="10">
        <f>Q124/C124+M124+2500</f>
        <v>2539.1000650000001</v>
      </c>
      <c r="S124"/>
      <c r="T124"/>
    </row>
    <row r="125" spans="1:20" hidden="1" x14ac:dyDescent="0.25">
      <c r="A125" s="5" t="s">
        <v>43</v>
      </c>
      <c r="B125" s="5"/>
      <c r="C125" s="7">
        <v>1</v>
      </c>
      <c r="D125" s="7"/>
      <c r="E125" s="5"/>
      <c r="F125" s="5"/>
      <c r="G125" s="5">
        <v>0.83</v>
      </c>
      <c r="H125" s="5">
        <v>3.3000000000000002E-2</v>
      </c>
      <c r="I125" s="5">
        <v>3.0000000000000001E-3</v>
      </c>
      <c r="J125" s="5">
        <v>1</v>
      </c>
      <c r="K125" s="5">
        <v>11.45</v>
      </c>
      <c r="L125" s="5">
        <v>154</v>
      </c>
      <c r="M125" s="5"/>
      <c r="N125" s="9">
        <f>G125*C125*0.9</f>
        <v>0.747</v>
      </c>
      <c r="O125" s="9">
        <f t="shared" si="33"/>
        <v>2.9700000000000001E-2</v>
      </c>
      <c r="P125" s="9">
        <f>I125*C125*0.9</f>
        <v>2.7000000000000001E-3</v>
      </c>
      <c r="Q125" s="5">
        <f t="shared" si="35"/>
        <v>1.5028649999999999</v>
      </c>
      <c r="R125" s="5">
        <v>2000</v>
      </c>
      <c r="S125"/>
      <c r="T125"/>
    </row>
    <row r="126" spans="1:20" x14ac:dyDescent="0.25">
      <c r="A126" s="5" t="s">
        <v>112</v>
      </c>
      <c r="B126" s="5" t="s">
        <v>93</v>
      </c>
      <c r="C126" s="7">
        <v>160</v>
      </c>
      <c r="D126" s="7" t="s">
        <v>20</v>
      </c>
      <c r="E126" s="5"/>
      <c r="F126" s="5"/>
      <c r="G126" s="12">
        <v>0.83</v>
      </c>
      <c r="H126" s="12">
        <v>3.3000000000000002E-2</v>
      </c>
      <c r="I126" s="12">
        <v>3.0000000000000001E-3</v>
      </c>
      <c r="J126" s="12">
        <v>1</v>
      </c>
      <c r="K126" s="12">
        <v>11.45</v>
      </c>
      <c r="L126" s="12">
        <v>154</v>
      </c>
      <c r="M126" s="12">
        <v>6.68</v>
      </c>
      <c r="N126" s="12">
        <f>G126*C126*30</f>
        <v>3983.9999999999995</v>
      </c>
      <c r="O126" s="12">
        <f t="shared" si="33"/>
        <v>4.7520000000000007</v>
      </c>
      <c r="P126" s="12">
        <f>I126*C126*30</f>
        <v>14.399999999999999</v>
      </c>
      <c r="Q126" s="12">
        <f t="shared" si="35"/>
        <v>6262.6903999999995</v>
      </c>
      <c r="R126" s="30">
        <f>Q126/C126+M126</f>
        <v>45.821814999999994</v>
      </c>
      <c r="S126" s="5">
        <f>R126*5</f>
        <v>229.10907499999996</v>
      </c>
      <c r="T126" s="5">
        <f>R126*3</f>
        <v>137.46544499999999</v>
      </c>
    </row>
    <row r="127" spans="1:20" hidden="1" x14ac:dyDescent="0.25">
      <c r="A127" s="5" t="s">
        <v>117</v>
      </c>
      <c r="B127" s="5"/>
      <c r="C127" s="7">
        <v>10</v>
      </c>
      <c r="D127" s="7">
        <v>10</v>
      </c>
      <c r="E127" s="5"/>
      <c r="F127" s="5"/>
      <c r="G127" s="12">
        <v>0.83</v>
      </c>
      <c r="H127" s="12">
        <v>3.3000000000000002E-2</v>
      </c>
      <c r="I127" s="12">
        <v>3.0000000000000001E-3</v>
      </c>
      <c r="J127" s="12">
        <v>1</v>
      </c>
      <c r="K127" s="12">
        <v>11.45</v>
      </c>
      <c r="L127" s="12">
        <v>154</v>
      </c>
      <c r="M127" s="12">
        <v>37.549999999999997</v>
      </c>
      <c r="N127" s="12">
        <f>G127*C127*30</f>
        <v>248.99999999999997</v>
      </c>
      <c r="O127" s="12">
        <f t="shared" si="33"/>
        <v>0.29700000000000004</v>
      </c>
      <c r="P127" s="12">
        <f>I127*C127*30</f>
        <v>0.89999999999999991</v>
      </c>
      <c r="Q127" s="12">
        <f t="shared" si="35"/>
        <v>428.55064999999996</v>
      </c>
      <c r="R127" s="12">
        <f>Q127/C127+M127+180</f>
        <v>260.40506499999998</v>
      </c>
      <c r="S127"/>
      <c r="T127"/>
    </row>
    <row r="128" spans="1:20" hidden="1" x14ac:dyDescent="0.25">
      <c r="A128" s="6" t="s">
        <v>18</v>
      </c>
      <c r="B128" s="5" t="s">
        <v>19</v>
      </c>
      <c r="C128" s="7">
        <v>956</v>
      </c>
      <c r="D128" s="7" t="s">
        <v>20</v>
      </c>
      <c r="E128" s="5" t="s">
        <v>21</v>
      </c>
      <c r="F128" s="5"/>
      <c r="G128" s="5">
        <v>0.83</v>
      </c>
      <c r="H128" s="5">
        <v>3.3000000000000002E-2</v>
      </c>
      <c r="I128" s="5">
        <v>3.0000000000000001E-3</v>
      </c>
      <c r="J128" s="5">
        <v>1</v>
      </c>
      <c r="K128" s="5">
        <v>11.45</v>
      </c>
      <c r="L128" s="5">
        <v>154</v>
      </c>
      <c r="M128" s="8">
        <v>6.68</v>
      </c>
      <c r="N128" s="9">
        <f>G128*C128*0.9</f>
        <v>714.13200000000006</v>
      </c>
      <c r="O128" s="9">
        <f t="shared" si="33"/>
        <v>28.393200000000004</v>
      </c>
      <c r="P128" s="9">
        <f>I128*C128*0.9</f>
        <v>2.5811999999999999</v>
      </c>
      <c r="Q128" s="5">
        <f t="shared" si="35"/>
        <v>1443.41894</v>
      </c>
      <c r="R128" s="5">
        <f>Q128/C128</f>
        <v>1.5098524476987447</v>
      </c>
      <c r="S128"/>
      <c r="T128"/>
    </row>
    <row r="129" spans="1:20" hidden="1" x14ac:dyDescent="0.25">
      <c r="A129" s="22" t="s">
        <v>164</v>
      </c>
      <c r="B129" s="22"/>
      <c r="C129" s="23">
        <v>275</v>
      </c>
      <c r="D129" s="23"/>
      <c r="E129" s="22"/>
      <c r="F129" s="22"/>
      <c r="G129" s="22">
        <v>0.83</v>
      </c>
      <c r="H129" s="22">
        <v>3.3000000000000002E-2</v>
      </c>
      <c r="I129" s="22">
        <v>3.0000000000000001E-3</v>
      </c>
      <c r="J129" s="22">
        <v>1</v>
      </c>
      <c r="K129" s="22">
        <v>11.45</v>
      </c>
      <c r="L129" s="22">
        <v>154</v>
      </c>
      <c r="M129" s="22">
        <v>37.549999999999997</v>
      </c>
      <c r="N129" s="22">
        <f t="shared" ref="N129:N145" si="38">G129*C129*30</f>
        <v>6847.5</v>
      </c>
      <c r="O129" s="22">
        <f t="shared" si="33"/>
        <v>8.1675000000000004</v>
      </c>
      <c r="P129" s="22">
        <f t="shared" ref="P129:P145" si="39">I129*C129*30</f>
        <v>24.750000000000004</v>
      </c>
      <c r="Q129" s="22">
        <f t="shared" si="35"/>
        <v>10790.067875000001</v>
      </c>
      <c r="R129" s="22">
        <f>Q129/C129+M129+550</f>
        <v>626.78661045454544</v>
      </c>
      <c r="S129"/>
      <c r="T129"/>
    </row>
    <row r="130" spans="1:20" hidden="1" x14ac:dyDescent="0.25">
      <c r="A130" s="10" t="s">
        <v>138</v>
      </c>
      <c r="B130" s="10" t="s">
        <v>33</v>
      </c>
      <c r="C130" s="11">
        <v>20</v>
      </c>
      <c r="D130" s="11" t="s">
        <v>34</v>
      </c>
      <c r="E130" s="10"/>
      <c r="F130" s="10"/>
      <c r="G130" s="10">
        <v>0.83</v>
      </c>
      <c r="H130" s="10">
        <v>3.3000000000000002E-2</v>
      </c>
      <c r="I130" s="10">
        <v>3.0000000000000001E-3</v>
      </c>
      <c r="J130" s="10">
        <v>1</v>
      </c>
      <c r="K130" s="10">
        <v>11.45</v>
      </c>
      <c r="L130" s="10">
        <v>154</v>
      </c>
      <c r="M130" s="10"/>
      <c r="N130" s="10">
        <f t="shared" si="38"/>
        <v>497.99999999999994</v>
      </c>
      <c r="O130" s="10">
        <f t="shared" si="33"/>
        <v>0.59400000000000008</v>
      </c>
      <c r="P130" s="10">
        <f t="shared" si="39"/>
        <v>1.7999999999999998</v>
      </c>
      <c r="Q130" s="10">
        <f t="shared" si="35"/>
        <v>782.0012999999999</v>
      </c>
      <c r="R130" s="10">
        <f>Q130/C130+M130+600</f>
        <v>639.10006499999997</v>
      </c>
      <c r="S130"/>
      <c r="T130"/>
    </row>
    <row r="131" spans="1:20" hidden="1" x14ac:dyDescent="0.25">
      <c r="A131" s="10" t="s">
        <v>188</v>
      </c>
      <c r="B131" s="10"/>
      <c r="C131" s="11">
        <v>3</v>
      </c>
      <c r="D131" s="11"/>
      <c r="E131" s="10"/>
      <c r="F131" s="10"/>
      <c r="G131" s="10">
        <v>0.83</v>
      </c>
      <c r="H131" s="10">
        <v>3.3000000000000002E-2</v>
      </c>
      <c r="I131" s="10">
        <v>3.0000000000000001E-3</v>
      </c>
      <c r="J131" s="10">
        <v>1</v>
      </c>
      <c r="K131" s="10">
        <v>11.45</v>
      </c>
      <c r="L131" s="10">
        <v>154</v>
      </c>
      <c r="M131" s="10">
        <v>37.549999999999997</v>
      </c>
      <c r="N131" s="10">
        <f t="shared" si="38"/>
        <v>74.699999999999989</v>
      </c>
      <c r="O131" s="10">
        <f t="shared" si="33"/>
        <v>8.9100000000000013E-2</v>
      </c>
      <c r="P131" s="10">
        <f t="shared" si="39"/>
        <v>0.27</v>
      </c>
      <c r="Q131" s="10">
        <f t="shared" si="35"/>
        <v>154.85019499999999</v>
      </c>
      <c r="R131" s="10">
        <f>Q131/C131+M131+2200</f>
        <v>2289.1667316666667</v>
      </c>
      <c r="S131"/>
      <c r="T131"/>
    </row>
    <row r="132" spans="1:20" x14ac:dyDescent="0.25">
      <c r="A132" s="5" t="s">
        <v>111</v>
      </c>
      <c r="B132" s="5" t="s">
        <v>93</v>
      </c>
      <c r="C132" s="7">
        <v>62</v>
      </c>
      <c r="D132" s="7">
        <v>1</v>
      </c>
      <c r="E132" s="5"/>
      <c r="F132" s="5"/>
      <c r="G132" s="12">
        <v>0.83</v>
      </c>
      <c r="H132" s="12">
        <v>3.3000000000000002E-2</v>
      </c>
      <c r="I132" s="12">
        <v>3.0000000000000001E-3</v>
      </c>
      <c r="J132" s="12">
        <v>1</v>
      </c>
      <c r="K132" s="12">
        <v>11.45</v>
      </c>
      <c r="L132" s="12">
        <v>154</v>
      </c>
      <c r="M132" s="12">
        <v>5.92</v>
      </c>
      <c r="N132" s="12">
        <f t="shared" si="38"/>
        <v>1543.8</v>
      </c>
      <c r="O132" s="12">
        <f t="shared" si="33"/>
        <v>1.8414000000000004</v>
      </c>
      <c r="P132" s="12">
        <f t="shared" si="39"/>
        <v>5.58</v>
      </c>
      <c r="Q132" s="12">
        <f t="shared" si="35"/>
        <v>2430.1240299999999</v>
      </c>
      <c r="R132" s="30">
        <f>Q132/C132+M132</f>
        <v>45.115548870967743</v>
      </c>
      <c r="S132" s="5">
        <f t="shared" ref="S132:S136" si="40">R132*5</f>
        <v>225.57774435483873</v>
      </c>
      <c r="T132" s="5">
        <f t="shared" ref="T132:T136" si="41">R132*3</f>
        <v>135.34664661290321</v>
      </c>
    </row>
    <row r="133" spans="1:20" x14ac:dyDescent="0.25">
      <c r="A133" s="5" t="s">
        <v>110</v>
      </c>
      <c r="B133" s="5" t="s">
        <v>93</v>
      </c>
      <c r="C133" s="7">
        <v>92</v>
      </c>
      <c r="D133" s="7">
        <v>1</v>
      </c>
      <c r="E133" s="5"/>
      <c r="F133" s="5"/>
      <c r="G133" s="12">
        <v>0.83</v>
      </c>
      <c r="H133" s="12">
        <v>3.3000000000000002E-2</v>
      </c>
      <c r="I133" s="12">
        <v>3.0000000000000001E-3</v>
      </c>
      <c r="J133" s="12">
        <v>1</v>
      </c>
      <c r="K133" s="12">
        <v>11.45</v>
      </c>
      <c r="L133" s="12">
        <v>154</v>
      </c>
      <c r="M133" s="12">
        <v>5.92</v>
      </c>
      <c r="N133" s="12">
        <f t="shared" si="38"/>
        <v>2290.8000000000002</v>
      </c>
      <c r="O133" s="12">
        <f t="shared" si="33"/>
        <v>2.7324000000000002</v>
      </c>
      <c r="P133" s="12">
        <f t="shared" si="39"/>
        <v>8.2800000000000011</v>
      </c>
      <c r="Q133" s="12">
        <f t="shared" si="35"/>
        <v>3603.1259800000007</v>
      </c>
      <c r="R133" s="30">
        <f>Q133/C133+M133</f>
        <v>45.084412826086968</v>
      </c>
      <c r="S133" s="5">
        <f t="shared" si="40"/>
        <v>225.42206413043485</v>
      </c>
      <c r="T133" s="5">
        <f t="shared" si="41"/>
        <v>135.2532384782609</v>
      </c>
    </row>
    <row r="134" spans="1:20" x14ac:dyDescent="0.25">
      <c r="A134" s="5" t="s">
        <v>106</v>
      </c>
      <c r="B134" s="5" t="s">
        <v>93</v>
      </c>
      <c r="C134" s="7">
        <v>108</v>
      </c>
      <c r="D134" s="7">
        <v>1</v>
      </c>
      <c r="E134" s="5"/>
      <c r="F134" s="5"/>
      <c r="G134" s="12">
        <v>0.83</v>
      </c>
      <c r="H134" s="12">
        <v>3.3000000000000002E-2</v>
      </c>
      <c r="I134" s="12">
        <v>3.0000000000000001E-3</v>
      </c>
      <c r="J134" s="12">
        <v>1</v>
      </c>
      <c r="K134" s="12">
        <v>11.45</v>
      </c>
      <c r="L134" s="12">
        <v>154</v>
      </c>
      <c r="M134" s="12">
        <v>5.92</v>
      </c>
      <c r="N134" s="12">
        <f t="shared" si="38"/>
        <v>2689.2</v>
      </c>
      <c r="O134" s="12">
        <f t="shared" si="33"/>
        <v>3.2076000000000002</v>
      </c>
      <c r="P134" s="12">
        <f t="shared" si="39"/>
        <v>9.7200000000000006</v>
      </c>
      <c r="Q134" s="12">
        <f t="shared" si="35"/>
        <v>4228.7270200000003</v>
      </c>
      <c r="R134" s="30">
        <f>Q134/C134+M134</f>
        <v>45.074879814814821</v>
      </c>
      <c r="S134" s="5">
        <f t="shared" si="40"/>
        <v>225.37439907407412</v>
      </c>
      <c r="T134" s="5">
        <f t="shared" si="41"/>
        <v>135.22463944444445</v>
      </c>
    </row>
    <row r="135" spans="1:20" x14ac:dyDescent="0.25">
      <c r="A135" s="5" t="s">
        <v>105</v>
      </c>
      <c r="B135" s="5" t="s">
        <v>93</v>
      </c>
      <c r="C135" s="7">
        <v>50</v>
      </c>
      <c r="D135" s="7">
        <v>1</v>
      </c>
      <c r="E135" s="5"/>
      <c r="F135" s="5"/>
      <c r="G135" s="12">
        <v>0.83</v>
      </c>
      <c r="H135" s="12">
        <v>3.3000000000000002E-2</v>
      </c>
      <c r="I135" s="12">
        <v>3.0000000000000001E-3</v>
      </c>
      <c r="J135" s="12">
        <v>1</v>
      </c>
      <c r="K135" s="12">
        <v>11.45</v>
      </c>
      <c r="L135" s="12">
        <v>154</v>
      </c>
      <c r="M135" s="12">
        <v>5.92</v>
      </c>
      <c r="N135" s="12">
        <f t="shared" si="38"/>
        <v>1245</v>
      </c>
      <c r="O135" s="12">
        <f t="shared" si="33"/>
        <v>1.4850000000000001</v>
      </c>
      <c r="P135" s="12">
        <f t="shared" si="39"/>
        <v>4.5</v>
      </c>
      <c r="Q135" s="12">
        <f t="shared" si="35"/>
        <v>1960.9232499999998</v>
      </c>
      <c r="R135" s="30">
        <f>Q135/C135+M135</f>
        <v>45.138464999999997</v>
      </c>
      <c r="S135" s="5">
        <f t="shared" si="40"/>
        <v>225.69232499999998</v>
      </c>
      <c r="T135" s="5">
        <f t="shared" si="41"/>
        <v>135.41539499999999</v>
      </c>
    </row>
    <row r="136" spans="1:20" x14ac:dyDescent="0.25">
      <c r="A136" s="5" t="s">
        <v>98</v>
      </c>
      <c r="B136" s="5" t="s">
        <v>29</v>
      </c>
      <c r="C136" s="7">
        <v>50</v>
      </c>
      <c r="D136" s="7">
        <v>2</v>
      </c>
      <c r="E136" s="5"/>
      <c r="F136" s="5"/>
      <c r="G136" s="12">
        <v>0.83</v>
      </c>
      <c r="H136" s="12">
        <v>3.3000000000000002E-2</v>
      </c>
      <c r="I136" s="12">
        <v>3.0000000000000001E-3</v>
      </c>
      <c r="J136" s="12">
        <v>1</v>
      </c>
      <c r="K136" s="12">
        <v>11.45</v>
      </c>
      <c r="L136" s="12">
        <v>154</v>
      </c>
      <c r="M136" s="12">
        <v>7.42</v>
      </c>
      <c r="N136" s="12">
        <f t="shared" si="38"/>
        <v>1245</v>
      </c>
      <c r="O136" s="12">
        <f t="shared" si="33"/>
        <v>1.4850000000000001</v>
      </c>
      <c r="P136" s="12">
        <f t="shared" si="39"/>
        <v>4.5</v>
      </c>
      <c r="Q136" s="12">
        <f t="shared" si="35"/>
        <v>1962.4232499999998</v>
      </c>
      <c r="R136" s="30">
        <f>Q136/C136+M136</f>
        <v>46.668464999999998</v>
      </c>
      <c r="S136" s="5">
        <f t="shared" si="40"/>
        <v>233.34232499999999</v>
      </c>
      <c r="T136" s="5">
        <f t="shared" si="41"/>
        <v>140.00539499999999</v>
      </c>
    </row>
    <row r="137" spans="1:20" hidden="1" x14ac:dyDescent="0.25">
      <c r="A137" s="16" t="s">
        <v>54</v>
      </c>
      <c r="B137" s="12" t="s">
        <v>33</v>
      </c>
      <c r="C137" s="17">
        <v>3</v>
      </c>
      <c r="D137" s="13" t="s">
        <v>34</v>
      </c>
      <c r="E137" s="16"/>
      <c r="F137" s="16"/>
      <c r="G137" s="12">
        <v>0.83</v>
      </c>
      <c r="H137" s="12">
        <v>3.3000000000000002E-2</v>
      </c>
      <c r="I137" s="12">
        <v>3.0000000000000001E-3</v>
      </c>
      <c r="J137" s="12">
        <v>1</v>
      </c>
      <c r="K137" s="12">
        <v>11.45</v>
      </c>
      <c r="L137" s="12">
        <v>154</v>
      </c>
      <c r="M137" s="12"/>
      <c r="N137" s="12">
        <f t="shared" si="38"/>
        <v>74.699999999999989</v>
      </c>
      <c r="O137" s="12">
        <f t="shared" si="33"/>
        <v>8.9100000000000013E-2</v>
      </c>
      <c r="P137" s="12">
        <f t="shared" si="39"/>
        <v>0.27</v>
      </c>
      <c r="Q137" s="12">
        <f>R137*C137</f>
        <v>2700</v>
      </c>
      <c r="R137" s="19">
        <v>900</v>
      </c>
      <c r="S137"/>
      <c r="T137"/>
    </row>
    <row r="138" spans="1:20" hidden="1" x14ac:dyDescent="0.25">
      <c r="A138" s="16" t="s">
        <v>55</v>
      </c>
      <c r="B138" s="12" t="s">
        <v>33</v>
      </c>
      <c r="C138" s="17">
        <v>4</v>
      </c>
      <c r="D138" s="13" t="s">
        <v>34</v>
      </c>
      <c r="E138" s="16"/>
      <c r="F138" s="16"/>
      <c r="G138" s="12">
        <v>0.83</v>
      </c>
      <c r="H138" s="12">
        <v>3.3000000000000002E-2</v>
      </c>
      <c r="I138" s="12">
        <v>3.0000000000000001E-3</v>
      </c>
      <c r="J138" s="12">
        <v>1</v>
      </c>
      <c r="K138" s="12">
        <v>11.45</v>
      </c>
      <c r="L138" s="12">
        <v>154</v>
      </c>
      <c r="M138" s="12"/>
      <c r="N138" s="12">
        <f t="shared" si="38"/>
        <v>99.6</v>
      </c>
      <c r="O138" s="12">
        <f t="shared" si="33"/>
        <v>0.1188</v>
      </c>
      <c r="P138" s="12">
        <f t="shared" si="39"/>
        <v>0.36</v>
      </c>
      <c r="Q138" s="12">
        <f>R138*C138</f>
        <v>6400</v>
      </c>
      <c r="R138" s="18">
        <v>1600</v>
      </c>
      <c r="S138"/>
      <c r="T138"/>
    </row>
    <row r="139" spans="1:20" hidden="1" x14ac:dyDescent="0.25">
      <c r="A139" s="16" t="s">
        <v>56</v>
      </c>
      <c r="B139" s="12" t="s">
        <v>33</v>
      </c>
      <c r="C139" s="17">
        <v>6</v>
      </c>
      <c r="D139" s="13" t="s">
        <v>34</v>
      </c>
      <c r="E139" s="16"/>
      <c r="F139" s="16"/>
      <c r="G139" s="12">
        <v>0.83</v>
      </c>
      <c r="H139" s="12">
        <v>3.3000000000000002E-2</v>
      </c>
      <c r="I139" s="12">
        <v>3.0000000000000001E-3</v>
      </c>
      <c r="J139" s="12">
        <v>1</v>
      </c>
      <c r="K139" s="12">
        <v>11.45</v>
      </c>
      <c r="L139" s="12">
        <v>154</v>
      </c>
      <c r="M139" s="12"/>
      <c r="N139" s="12">
        <f t="shared" si="38"/>
        <v>149.39999999999998</v>
      </c>
      <c r="O139" s="12">
        <f t="shared" si="33"/>
        <v>0.17820000000000003</v>
      </c>
      <c r="P139" s="12">
        <f t="shared" si="39"/>
        <v>0.54</v>
      </c>
      <c r="Q139" s="12">
        <f>R139*C139</f>
        <v>13200</v>
      </c>
      <c r="R139" s="18">
        <v>2200</v>
      </c>
      <c r="S139"/>
      <c r="T139"/>
    </row>
    <row r="140" spans="1:20" hidden="1" x14ac:dyDescent="0.25">
      <c r="A140" s="16" t="s">
        <v>57</v>
      </c>
      <c r="B140" s="12" t="s">
        <v>33</v>
      </c>
      <c r="C140" s="17">
        <v>2</v>
      </c>
      <c r="D140" s="13" t="s">
        <v>34</v>
      </c>
      <c r="E140" s="16"/>
      <c r="F140" s="16"/>
      <c r="G140" s="12">
        <v>0.83</v>
      </c>
      <c r="H140" s="12">
        <v>3.3000000000000002E-2</v>
      </c>
      <c r="I140" s="12">
        <v>3.0000000000000001E-3</v>
      </c>
      <c r="J140" s="12">
        <v>1</v>
      </c>
      <c r="K140" s="12">
        <v>11.45</v>
      </c>
      <c r="L140" s="12">
        <v>154</v>
      </c>
      <c r="M140" s="12"/>
      <c r="N140" s="12">
        <f t="shared" si="38"/>
        <v>49.8</v>
      </c>
      <c r="O140" s="12">
        <f t="shared" si="33"/>
        <v>5.9400000000000001E-2</v>
      </c>
      <c r="P140" s="12">
        <f t="shared" si="39"/>
        <v>0.18</v>
      </c>
      <c r="Q140" s="12">
        <f>R140*C140</f>
        <v>5400</v>
      </c>
      <c r="R140" s="18">
        <v>2700</v>
      </c>
      <c r="S140"/>
      <c r="T140"/>
    </row>
    <row r="141" spans="1:20" hidden="1" x14ac:dyDescent="0.25">
      <c r="A141" s="9" t="s">
        <v>150</v>
      </c>
      <c r="B141" s="9" t="s">
        <v>33</v>
      </c>
      <c r="C141" s="21">
        <v>3</v>
      </c>
      <c r="D141" s="21" t="s">
        <v>34</v>
      </c>
      <c r="E141" s="9"/>
      <c r="F141" s="9"/>
      <c r="G141" s="9">
        <v>0.83</v>
      </c>
      <c r="H141" s="9">
        <v>3.3000000000000002E-2</v>
      </c>
      <c r="I141" s="9">
        <v>3.0000000000000001E-3</v>
      </c>
      <c r="J141" s="9">
        <v>1</v>
      </c>
      <c r="K141" s="9">
        <v>11.45</v>
      </c>
      <c r="L141" s="9">
        <v>154</v>
      </c>
      <c r="M141" s="9"/>
      <c r="N141" s="9">
        <f t="shared" si="38"/>
        <v>74.699999999999989</v>
      </c>
      <c r="O141" s="9">
        <f t="shared" si="33"/>
        <v>8.9100000000000013E-2</v>
      </c>
      <c r="P141" s="9">
        <f t="shared" si="39"/>
        <v>0.27</v>
      </c>
      <c r="Q141" s="9">
        <f t="shared" ref="Q141:Q185" si="42">M141+(L141*P141)+(K141*O141)+J141*N141</f>
        <v>117.300195</v>
      </c>
      <c r="R141" s="9">
        <f>Q141/C141+M141+4500</f>
        <v>4539.1000649999996</v>
      </c>
      <c r="S141"/>
      <c r="T141"/>
    </row>
    <row r="142" spans="1:20" hidden="1" x14ac:dyDescent="0.25">
      <c r="A142" s="10" t="s">
        <v>213</v>
      </c>
      <c r="B142" s="10" t="s">
        <v>33</v>
      </c>
      <c r="C142" s="11">
        <v>3</v>
      </c>
      <c r="D142" s="11"/>
      <c r="E142" s="10"/>
      <c r="F142" s="10"/>
      <c r="G142" s="10">
        <v>0.83</v>
      </c>
      <c r="H142" s="10">
        <v>3.3000000000000002E-2</v>
      </c>
      <c r="I142" s="10">
        <v>3.0000000000000001E-3</v>
      </c>
      <c r="J142" s="10">
        <v>1</v>
      </c>
      <c r="K142" s="10">
        <v>11.45</v>
      </c>
      <c r="L142" s="10">
        <v>154</v>
      </c>
      <c r="M142" s="10">
        <v>37.549999999999997</v>
      </c>
      <c r="N142" s="10">
        <f t="shared" si="38"/>
        <v>74.699999999999989</v>
      </c>
      <c r="O142" s="10">
        <f t="shared" si="33"/>
        <v>8.9100000000000013E-2</v>
      </c>
      <c r="P142" s="10">
        <f t="shared" si="39"/>
        <v>0.27</v>
      </c>
      <c r="Q142" s="10">
        <f t="shared" si="42"/>
        <v>154.85019499999999</v>
      </c>
      <c r="R142" s="10">
        <f>Q142/C142+M142+2200</f>
        <v>2289.1667316666667</v>
      </c>
      <c r="S142"/>
      <c r="T142"/>
    </row>
    <row r="143" spans="1:20" x14ac:dyDescent="0.25">
      <c r="A143" s="10" t="s">
        <v>273</v>
      </c>
      <c r="B143" s="10" t="s">
        <v>44</v>
      </c>
      <c r="C143" s="11">
        <v>576</v>
      </c>
      <c r="D143" s="11" t="s">
        <v>45</v>
      </c>
      <c r="E143" s="10"/>
      <c r="F143" s="10"/>
      <c r="G143" s="10">
        <v>0.83</v>
      </c>
      <c r="H143" s="10">
        <v>3.3000000000000002E-2</v>
      </c>
      <c r="I143" s="10">
        <v>3.0000000000000001E-3</v>
      </c>
      <c r="J143" s="10">
        <v>1</v>
      </c>
      <c r="K143" s="10">
        <v>11.45</v>
      </c>
      <c r="L143" s="10">
        <v>154</v>
      </c>
      <c r="M143" s="10">
        <v>77.2</v>
      </c>
      <c r="N143" s="10">
        <f t="shared" si="38"/>
        <v>14342.4</v>
      </c>
      <c r="O143" s="10">
        <f t="shared" si="33"/>
        <v>17.107200000000002</v>
      </c>
      <c r="P143" s="10">
        <f t="shared" si="39"/>
        <v>51.839999999999996</v>
      </c>
      <c r="Q143" s="10">
        <f t="shared" si="42"/>
        <v>22598.837439999999</v>
      </c>
      <c r="R143" s="24">
        <f>Q143/C143</f>
        <v>39.234092777777775</v>
      </c>
      <c r="S143" s="5">
        <f t="shared" ref="S143:S144" si="43">R143*5</f>
        <v>196.17046388888889</v>
      </c>
      <c r="T143" s="5">
        <f t="shared" ref="T143:T144" si="44">R143*3</f>
        <v>117.70227833333333</v>
      </c>
    </row>
    <row r="144" spans="1:20" x14ac:dyDescent="0.25">
      <c r="A144" s="10" t="s">
        <v>274</v>
      </c>
      <c r="B144" s="10" t="s">
        <v>44</v>
      </c>
      <c r="C144" s="11">
        <v>288</v>
      </c>
      <c r="D144" s="11" t="s">
        <v>45</v>
      </c>
      <c r="E144" s="10"/>
      <c r="F144" s="10"/>
      <c r="G144" s="12">
        <v>0.83</v>
      </c>
      <c r="H144" s="12">
        <v>3.3000000000000002E-2</v>
      </c>
      <c r="I144" s="12">
        <v>3.0000000000000001E-3</v>
      </c>
      <c r="J144" s="10">
        <v>1</v>
      </c>
      <c r="K144" s="10">
        <v>11.45</v>
      </c>
      <c r="L144" s="10">
        <v>154</v>
      </c>
      <c r="M144" s="10">
        <v>77.2</v>
      </c>
      <c r="N144" s="10">
        <f t="shared" si="38"/>
        <v>7171.2</v>
      </c>
      <c r="O144" s="10">
        <f t="shared" si="33"/>
        <v>8.5536000000000012</v>
      </c>
      <c r="P144" s="10">
        <f t="shared" si="39"/>
        <v>25.919999999999998</v>
      </c>
      <c r="Q144" s="10">
        <f t="shared" si="42"/>
        <v>11338.01872</v>
      </c>
      <c r="R144" s="24">
        <f>Q144/C144</f>
        <v>39.368120555555556</v>
      </c>
      <c r="S144" s="5">
        <f t="shared" si="43"/>
        <v>196.84060277777778</v>
      </c>
      <c r="T144" s="5">
        <f t="shared" si="44"/>
        <v>118.10436166666668</v>
      </c>
    </row>
    <row r="145" spans="1:20" hidden="1" x14ac:dyDescent="0.25">
      <c r="A145" s="5" t="s">
        <v>260</v>
      </c>
      <c r="B145" s="10" t="s">
        <v>147</v>
      </c>
      <c r="C145" s="7">
        <v>80</v>
      </c>
      <c r="D145" s="7"/>
      <c r="E145" s="5"/>
      <c r="F145" s="5"/>
      <c r="G145" s="12">
        <v>0.83</v>
      </c>
      <c r="H145" s="12">
        <v>3.3000000000000002E-2</v>
      </c>
      <c r="I145" s="12">
        <v>3.0000000000000001E-3</v>
      </c>
      <c r="J145" s="12">
        <v>1</v>
      </c>
      <c r="K145" s="12">
        <v>11.45</v>
      </c>
      <c r="L145" s="12">
        <v>154</v>
      </c>
      <c r="M145" s="12"/>
      <c r="N145" s="12">
        <f t="shared" si="38"/>
        <v>1991.9999999999998</v>
      </c>
      <c r="O145" s="12">
        <f t="shared" si="33"/>
        <v>2.3760000000000003</v>
      </c>
      <c r="P145" s="12">
        <f t="shared" si="39"/>
        <v>7.1999999999999993</v>
      </c>
      <c r="Q145" s="12">
        <f t="shared" si="42"/>
        <v>3128.0051999999996</v>
      </c>
      <c r="R145" s="12">
        <f>Q145/C145+M145+2200</f>
        <v>2239.1000650000001</v>
      </c>
      <c r="S145"/>
      <c r="T145"/>
    </row>
    <row r="146" spans="1:20" hidden="1" x14ac:dyDescent="0.25">
      <c r="A146" s="36" t="s">
        <v>262</v>
      </c>
      <c r="B146" s="10" t="s">
        <v>33</v>
      </c>
      <c r="C146" s="7">
        <v>137</v>
      </c>
      <c r="D146" s="7">
        <v>10</v>
      </c>
      <c r="E146" s="5"/>
      <c r="F146" s="5"/>
      <c r="G146" s="12">
        <v>0.83</v>
      </c>
      <c r="H146" s="12">
        <v>3.3000000000000002E-2</v>
      </c>
      <c r="I146" s="12">
        <v>3.0000000000000001E-3</v>
      </c>
      <c r="J146" s="12">
        <v>1</v>
      </c>
      <c r="K146" s="12">
        <v>11.45</v>
      </c>
      <c r="L146" s="12">
        <v>154</v>
      </c>
      <c r="M146" s="12">
        <v>37.549999999999997</v>
      </c>
      <c r="N146" s="12">
        <f>G146*D146*30</f>
        <v>248.99999999999997</v>
      </c>
      <c r="O146" s="12">
        <f>H146*D146*0.9</f>
        <v>0.29700000000000004</v>
      </c>
      <c r="P146" s="12">
        <f>I146*D146*30</f>
        <v>0.89999999999999991</v>
      </c>
      <c r="Q146" s="12">
        <f t="shared" si="42"/>
        <v>428.55064999999996</v>
      </c>
      <c r="R146" s="12">
        <f>Q146/D146+M146+320</f>
        <v>400.40506499999998</v>
      </c>
      <c r="S146"/>
      <c r="T146"/>
    </row>
    <row r="147" spans="1:20" x14ac:dyDescent="0.25">
      <c r="A147" s="10" t="s">
        <v>80</v>
      </c>
      <c r="B147" s="10" t="s">
        <v>44</v>
      </c>
      <c r="C147" s="11">
        <v>384</v>
      </c>
      <c r="D147" s="11" t="s">
        <v>45</v>
      </c>
      <c r="E147" s="10"/>
      <c r="F147" s="10"/>
      <c r="G147" s="10">
        <v>0.83</v>
      </c>
      <c r="H147" s="10">
        <v>3.3000000000000002E-2</v>
      </c>
      <c r="I147" s="10">
        <v>3.0000000000000001E-3</v>
      </c>
      <c r="J147" s="10">
        <v>1</v>
      </c>
      <c r="K147" s="10">
        <v>11.45</v>
      </c>
      <c r="L147" s="10">
        <v>154</v>
      </c>
      <c r="M147" s="10">
        <v>77.2</v>
      </c>
      <c r="N147" s="10">
        <f t="shared" ref="N147:N154" si="45">G147*C147*30</f>
        <v>9561.5999999999985</v>
      </c>
      <c r="O147" s="10">
        <f t="shared" ref="O147:O185" si="46">H147*C147*0.9</f>
        <v>11.404800000000002</v>
      </c>
      <c r="P147" s="10">
        <f t="shared" ref="P147:P154" si="47">I147*C147*30</f>
        <v>34.56</v>
      </c>
      <c r="Q147" s="10">
        <f t="shared" si="42"/>
        <v>15091.624959999999</v>
      </c>
      <c r="R147" s="24">
        <f>Q147/C147</f>
        <v>39.301106666666662</v>
      </c>
      <c r="S147" s="5">
        <f t="shared" ref="S147:S148" si="48">R147*5</f>
        <v>196.50553333333332</v>
      </c>
      <c r="T147" s="5">
        <f t="shared" ref="T147:T148" si="49">R147*3</f>
        <v>117.90331999999998</v>
      </c>
    </row>
    <row r="148" spans="1:20" x14ac:dyDescent="0.25">
      <c r="A148" s="10" t="s">
        <v>275</v>
      </c>
      <c r="B148" s="10" t="s">
        <v>44</v>
      </c>
      <c r="C148" s="11">
        <v>1152</v>
      </c>
      <c r="D148" s="11" t="s">
        <v>45</v>
      </c>
      <c r="E148" s="10"/>
      <c r="F148" s="10"/>
      <c r="G148" s="10">
        <v>0.83</v>
      </c>
      <c r="H148" s="10">
        <v>3.3000000000000002E-2</v>
      </c>
      <c r="I148" s="10">
        <v>3.0000000000000001E-3</v>
      </c>
      <c r="J148" s="10">
        <v>1</v>
      </c>
      <c r="K148" s="10">
        <v>11.45</v>
      </c>
      <c r="L148" s="10">
        <v>154</v>
      </c>
      <c r="M148" s="10">
        <v>77.2</v>
      </c>
      <c r="N148" s="10">
        <f t="shared" si="45"/>
        <v>28684.799999999999</v>
      </c>
      <c r="O148" s="10">
        <f t="shared" si="46"/>
        <v>34.214400000000005</v>
      </c>
      <c r="P148" s="10">
        <f t="shared" si="47"/>
        <v>103.67999999999999</v>
      </c>
      <c r="Q148" s="10">
        <f t="shared" si="42"/>
        <v>45120.474879999994</v>
      </c>
      <c r="R148" s="24">
        <f>Q148/C148</f>
        <v>39.167078888888881</v>
      </c>
      <c r="S148" s="5">
        <f t="shared" si="48"/>
        <v>195.8353944444444</v>
      </c>
      <c r="T148" s="5">
        <f t="shared" si="49"/>
        <v>117.50123666666664</v>
      </c>
    </row>
    <row r="149" spans="1:20" hidden="1" x14ac:dyDescent="0.25">
      <c r="A149" s="31" t="s">
        <v>100</v>
      </c>
      <c r="B149" s="5" t="s">
        <v>33</v>
      </c>
      <c r="C149" s="7">
        <v>1</v>
      </c>
      <c r="D149" s="7" t="s">
        <v>34</v>
      </c>
      <c r="E149" s="5"/>
      <c r="F149" s="5"/>
      <c r="G149" s="12">
        <v>0.83</v>
      </c>
      <c r="H149" s="12">
        <v>3.3000000000000002E-2</v>
      </c>
      <c r="I149" s="12">
        <v>3.0000000000000001E-3</v>
      </c>
      <c r="J149" s="12">
        <v>1</v>
      </c>
      <c r="K149" s="12">
        <v>11.45</v>
      </c>
      <c r="L149" s="12">
        <v>154</v>
      </c>
      <c r="M149" s="12"/>
      <c r="N149" s="12">
        <f t="shared" si="45"/>
        <v>24.9</v>
      </c>
      <c r="O149" s="12">
        <f t="shared" si="46"/>
        <v>2.9700000000000001E-2</v>
      </c>
      <c r="P149" s="12">
        <f t="shared" si="47"/>
        <v>0.09</v>
      </c>
      <c r="Q149" s="12">
        <f t="shared" si="42"/>
        <v>39.100065000000001</v>
      </c>
      <c r="R149" s="12">
        <f>Q149/C149+M149+200</f>
        <v>239.100065</v>
      </c>
      <c r="S149"/>
      <c r="T149"/>
    </row>
    <row r="150" spans="1:20" hidden="1" x14ac:dyDescent="0.25">
      <c r="A150" s="22" t="s">
        <v>162</v>
      </c>
      <c r="B150" s="22" t="s">
        <v>33</v>
      </c>
      <c r="C150" s="23">
        <v>24</v>
      </c>
      <c r="D150" s="23"/>
      <c r="E150" s="22"/>
      <c r="F150" s="22"/>
      <c r="G150" s="22">
        <v>0.83</v>
      </c>
      <c r="H150" s="22">
        <v>3.3000000000000002E-2</v>
      </c>
      <c r="I150" s="22">
        <v>3.0000000000000001E-3</v>
      </c>
      <c r="J150" s="22">
        <v>1</v>
      </c>
      <c r="K150" s="22">
        <v>11.45</v>
      </c>
      <c r="L150" s="22">
        <v>154</v>
      </c>
      <c r="M150" s="22">
        <v>37.549999999999997</v>
      </c>
      <c r="N150" s="22">
        <f t="shared" si="45"/>
        <v>597.59999999999991</v>
      </c>
      <c r="O150" s="22">
        <f t="shared" si="46"/>
        <v>0.7128000000000001</v>
      </c>
      <c r="P150" s="22">
        <f t="shared" si="47"/>
        <v>2.16</v>
      </c>
      <c r="Q150" s="22">
        <f t="shared" si="42"/>
        <v>975.95155999999997</v>
      </c>
      <c r="R150" s="22">
        <f>Q150/C150+M150+950</f>
        <v>1028.2146483333333</v>
      </c>
      <c r="S150"/>
      <c r="T150"/>
    </row>
    <row r="151" spans="1:20" hidden="1" x14ac:dyDescent="0.25">
      <c r="A151" s="31" t="s">
        <v>101</v>
      </c>
      <c r="B151" s="5" t="s">
        <v>33</v>
      </c>
      <c r="C151" s="7">
        <v>4</v>
      </c>
      <c r="D151" s="7" t="s">
        <v>34</v>
      </c>
      <c r="E151" s="5"/>
      <c r="F151" s="5"/>
      <c r="G151" s="12">
        <v>0.83</v>
      </c>
      <c r="H151" s="12">
        <v>3.3000000000000002E-2</v>
      </c>
      <c r="I151" s="12">
        <v>3.0000000000000001E-3</v>
      </c>
      <c r="J151" s="12">
        <v>1</v>
      </c>
      <c r="K151" s="12">
        <v>11.45</v>
      </c>
      <c r="L151" s="12">
        <v>154</v>
      </c>
      <c r="M151" s="12"/>
      <c r="N151" s="12">
        <f t="shared" si="45"/>
        <v>99.6</v>
      </c>
      <c r="O151" s="12">
        <f t="shared" si="46"/>
        <v>0.1188</v>
      </c>
      <c r="P151" s="12">
        <f t="shared" si="47"/>
        <v>0.36</v>
      </c>
      <c r="Q151" s="12">
        <f t="shared" si="42"/>
        <v>156.40026</v>
      </c>
      <c r="R151" s="12">
        <f>Q151/C151+M151+500</f>
        <v>539.10006499999997</v>
      </c>
      <c r="S151"/>
      <c r="T151"/>
    </row>
    <row r="152" spans="1:20" hidden="1" x14ac:dyDescent="0.25">
      <c r="A152" s="31" t="s">
        <v>103</v>
      </c>
      <c r="B152" s="5" t="s">
        <v>33</v>
      </c>
      <c r="C152" s="7">
        <v>6</v>
      </c>
      <c r="D152" s="7" t="s">
        <v>34</v>
      </c>
      <c r="E152" s="5"/>
      <c r="F152" s="5"/>
      <c r="G152" s="12">
        <v>0.83</v>
      </c>
      <c r="H152" s="12">
        <v>3.3000000000000002E-2</v>
      </c>
      <c r="I152" s="12">
        <v>3.0000000000000001E-3</v>
      </c>
      <c r="J152" s="12">
        <v>1</v>
      </c>
      <c r="K152" s="12">
        <v>11.45</v>
      </c>
      <c r="L152" s="12">
        <v>154</v>
      </c>
      <c r="M152" s="12"/>
      <c r="N152" s="12">
        <f t="shared" si="45"/>
        <v>149.39999999999998</v>
      </c>
      <c r="O152" s="12">
        <f t="shared" si="46"/>
        <v>0.17820000000000003</v>
      </c>
      <c r="P152" s="12">
        <f t="shared" si="47"/>
        <v>0.54</v>
      </c>
      <c r="Q152" s="12">
        <f t="shared" si="42"/>
        <v>234.60039</v>
      </c>
      <c r="R152" s="12">
        <f>Q152/C152+M152+300</f>
        <v>339.10006499999997</v>
      </c>
      <c r="S152"/>
      <c r="T152"/>
    </row>
    <row r="153" spans="1:20" hidden="1" x14ac:dyDescent="0.25">
      <c r="A153" s="31" t="s">
        <v>102</v>
      </c>
      <c r="B153" s="5" t="s">
        <v>33</v>
      </c>
      <c r="C153" s="7">
        <v>12</v>
      </c>
      <c r="D153" s="7" t="s">
        <v>34</v>
      </c>
      <c r="E153" s="5"/>
      <c r="F153" s="5"/>
      <c r="G153" s="12">
        <v>0.83</v>
      </c>
      <c r="H153" s="12">
        <v>3.3000000000000002E-2</v>
      </c>
      <c r="I153" s="12">
        <v>3.0000000000000001E-3</v>
      </c>
      <c r="J153" s="12">
        <v>1</v>
      </c>
      <c r="K153" s="12">
        <v>11.45</v>
      </c>
      <c r="L153" s="12">
        <v>154</v>
      </c>
      <c r="M153" s="12"/>
      <c r="N153" s="12">
        <f t="shared" si="45"/>
        <v>298.79999999999995</v>
      </c>
      <c r="O153" s="12">
        <f t="shared" si="46"/>
        <v>0.35640000000000005</v>
      </c>
      <c r="P153" s="12">
        <f t="shared" si="47"/>
        <v>1.08</v>
      </c>
      <c r="Q153" s="12">
        <f t="shared" si="42"/>
        <v>469.20078000000001</v>
      </c>
      <c r="R153" s="12">
        <f>Q153/C153+M153+600</f>
        <v>639.10006499999997</v>
      </c>
      <c r="S153"/>
      <c r="T153"/>
    </row>
    <row r="154" spans="1:20" hidden="1" x14ac:dyDescent="0.25">
      <c r="A154" s="31" t="s">
        <v>104</v>
      </c>
      <c r="B154" s="5" t="s">
        <v>33</v>
      </c>
      <c r="C154" s="7">
        <v>43</v>
      </c>
      <c r="D154" s="7" t="s">
        <v>34</v>
      </c>
      <c r="E154" s="5"/>
      <c r="F154" s="5"/>
      <c r="G154" s="12">
        <v>0.83</v>
      </c>
      <c r="H154" s="12">
        <v>3.3000000000000002E-2</v>
      </c>
      <c r="I154" s="12">
        <v>3.0000000000000001E-3</v>
      </c>
      <c r="J154" s="12">
        <v>1</v>
      </c>
      <c r="K154" s="12">
        <v>11.45</v>
      </c>
      <c r="L154" s="12">
        <v>154</v>
      </c>
      <c r="M154" s="12"/>
      <c r="N154" s="12">
        <f t="shared" si="45"/>
        <v>1070.6999999999998</v>
      </c>
      <c r="O154" s="12">
        <f t="shared" si="46"/>
        <v>1.2771000000000001</v>
      </c>
      <c r="P154" s="12">
        <f t="shared" si="47"/>
        <v>3.87</v>
      </c>
      <c r="Q154" s="12">
        <f t="shared" si="42"/>
        <v>1681.3027949999998</v>
      </c>
      <c r="R154" s="12">
        <f>Q154/C154+M154+1500</f>
        <v>1539.1000650000001</v>
      </c>
      <c r="S154"/>
      <c r="T154"/>
    </row>
    <row r="155" spans="1:20" hidden="1" x14ac:dyDescent="0.25">
      <c r="A155" s="6" t="s">
        <v>32</v>
      </c>
      <c r="B155" s="5" t="s">
        <v>33</v>
      </c>
      <c r="C155" s="7">
        <v>23</v>
      </c>
      <c r="D155" s="7" t="s">
        <v>34</v>
      </c>
      <c r="E155" s="5"/>
      <c r="F155" s="5"/>
      <c r="G155" s="5">
        <v>0.83</v>
      </c>
      <c r="H155" s="5">
        <v>3.3000000000000002E-2</v>
      </c>
      <c r="I155" s="5">
        <v>3.0000000000000001E-3</v>
      </c>
      <c r="J155" s="5">
        <v>1</v>
      </c>
      <c r="K155" s="5">
        <v>11.45</v>
      </c>
      <c r="L155" s="5">
        <v>154</v>
      </c>
      <c r="M155" s="5"/>
      <c r="N155" s="9">
        <f>G155*C155*0.9</f>
        <v>17.181000000000001</v>
      </c>
      <c r="O155" s="9">
        <f t="shared" si="46"/>
        <v>0.68310000000000004</v>
      </c>
      <c r="P155" s="9">
        <f>I155*C155*0.9</f>
        <v>6.2100000000000009E-2</v>
      </c>
      <c r="Q155" s="5">
        <f t="shared" si="42"/>
        <v>34.565894999999998</v>
      </c>
      <c r="R155" s="5">
        <f>Q155/C155</f>
        <v>1.5028649999999999</v>
      </c>
      <c r="S155"/>
      <c r="T155"/>
    </row>
    <row r="156" spans="1:20" hidden="1" x14ac:dyDescent="0.25">
      <c r="A156" s="5" t="s">
        <v>35</v>
      </c>
      <c r="B156" s="5" t="s">
        <v>33</v>
      </c>
      <c r="C156" s="7">
        <v>10</v>
      </c>
      <c r="D156" s="7" t="s">
        <v>34</v>
      </c>
      <c r="E156" s="5"/>
      <c r="F156" s="5"/>
      <c r="G156" s="5">
        <v>0.83</v>
      </c>
      <c r="H156" s="5">
        <v>3.3000000000000002E-2</v>
      </c>
      <c r="I156" s="5">
        <v>3.0000000000000001E-3</v>
      </c>
      <c r="J156" s="5">
        <v>1</v>
      </c>
      <c r="K156" s="5">
        <v>11.45</v>
      </c>
      <c r="L156" s="5">
        <v>154</v>
      </c>
      <c r="M156" s="5"/>
      <c r="N156" s="9">
        <f>G156*C156*0.9</f>
        <v>7.4699999999999989</v>
      </c>
      <c r="O156" s="9">
        <f t="shared" si="46"/>
        <v>0.29700000000000004</v>
      </c>
      <c r="P156" s="9">
        <f>I156*C156*0.9</f>
        <v>2.7E-2</v>
      </c>
      <c r="Q156" s="5">
        <f t="shared" si="42"/>
        <v>15.028649999999999</v>
      </c>
      <c r="R156" s="5">
        <f>Q156/C156</f>
        <v>1.5028649999999999</v>
      </c>
      <c r="S156"/>
      <c r="T156"/>
    </row>
    <row r="157" spans="1:20" hidden="1" x14ac:dyDescent="0.25">
      <c r="A157" s="32" t="s">
        <v>259</v>
      </c>
      <c r="B157" s="10" t="s">
        <v>33</v>
      </c>
      <c r="C157" s="7">
        <v>18</v>
      </c>
      <c r="D157" s="7"/>
      <c r="E157" s="5"/>
      <c r="F157" s="5"/>
      <c r="G157" s="12">
        <v>0.83</v>
      </c>
      <c r="H157" s="12">
        <v>3.3000000000000002E-2</v>
      </c>
      <c r="I157" s="12">
        <v>3.0000000000000001E-3</v>
      </c>
      <c r="J157" s="12">
        <v>1</v>
      </c>
      <c r="K157" s="12">
        <v>11.45</v>
      </c>
      <c r="L157" s="12">
        <v>154</v>
      </c>
      <c r="M157" s="12">
        <v>37.549999999999997</v>
      </c>
      <c r="N157" s="12">
        <f t="shared" ref="N157:N166" si="50">G157*C157*30</f>
        <v>448.2</v>
      </c>
      <c r="O157" s="12">
        <f t="shared" si="46"/>
        <v>0.53460000000000008</v>
      </c>
      <c r="P157" s="12">
        <f t="shared" ref="P157:P166" si="51">I157*C157*30</f>
        <v>1.6199999999999999</v>
      </c>
      <c r="Q157" s="12">
        <f t="shared" si="42"/>
        <v>741.35116999999991</v>
      </c>
      <c r="R157" s="12">
        <f>Q157/C157+M157+2750</f>
        <v>2828.736176111111</v>
      </c>
      <c r="S157"/>
      <c r="T157"/>
    </row>
    <row r="158" spans="1:20" hidden="1" x14ac:dyDescent="0.25">
      <c r="A158" s="10" t="s">
        <v>211</v>
      </c>
      <c r="B158" s="10" t="s">
        <v>33</v>
      </c>
      <c r="C158" s="11">
        <v>33</v>
      </c>
      <c r="D158" s="11"/>
      <c r="E158" s="10"/>
      <c r="F158" s="10"/>
      <c r="G158" s="10">
        <v>0.83</v>
      </c>
      <c r="H158" s="10">
        <v>3.3000000000000002E-2</v>
      </c>
      <c r="I158" s="10">
        <v>3.0000000000000001E-3</v>
      </c>
      <c r="J158" s="10">
        <v>1</v>
      </c>
      <c r="K158" s="10">
        <v>11.45</v>
      </c>
      <c r="L158" s="10">
        <v>154</v>
      </c>
      <c r="M158" s="10">
        <v>37.549999999999997</v>
      </c>
      <c r="N158" s="10">
        <f t="shared" si="50"/>
        <v>821.69999999999993</v>
      </c>
      <c r="O158" s="10">
        <f t="shared" si="46"/>
        <v>0.98009999999999997</v>
      </c>
      <c r="P158" s="10">
        <f t="shared" si="51"/>
        <v>2.97</v>
      </c>
      <c r="Q158" s="10">
        <f t="shared" si="42"/>
        <v>1327.8521450000001</v>
      </c>
      <c r="R158" s="10">
        <f>Q158/C158+M158+2200</f>
        <v>2277.7879437878787</v>
      </c>
      <c r="S158"/>
      <c r="T158"/>
    </row>
    <row r="159" spans="1:20" hidden="1" x14ac:dyDescent="0.25">
      <c r="A159" s="22" t="s">
        <v>166</v>
      </c>
      <c r="B159" s="22"/>
      <c r="C159" s="23">
        <v>38</v>
      </c>
      <c r="D159" s="23"/>
      <c r="E159" s="22"/>
      <c r="F159" s="22"/>
      <c r="G159" s="22">
        <v>0.83</v>
      </c>
      <c r="H159" s="22">
        <v>3.3000000000000002E-2</v>
      </c>
      <c r="I159" s="22">
        <v>3.0000000000000001E-3</v>
      </c>
      <c r="J159" s="22">
        <v>1</v>
      </c>
      <c r="K159" s="22">
        <v>11.45</v>
      </c>
      <c r="L159" s="22">
        <v>154</v>
      </c>
      <c r="M159" s="22">
        <v>37.549999999999997</v>
      </c>
      <c r="N159" s="22">
        <f t="shared" si="50"/>
        <v>946.19999999999993</v>
      </c>
      <c r="O159" s="22">
        <f t="shared" si="46"/>
        <v>1.1286</v>
      </c>
      <c r="P159" s="22">
        <f t="shared" si="51"/>
        <v>3.42</v>
      </c>
      <c r="Q159" s="22">
        <f t="shared" si="42"/>
        <v>1523.3524699999998</v>
      </c>
      <c r="R159" s="22">
        <f>Q159/C159+M159+49</f>
        <v>126.63822289473683</v>
      </c>
      <c r="S159"/>
      <c r="T159"/>
    </row>
    <row r="160" spans="1:20" x14ac:dyDescent="0.25">
      <c r="A160" s="10" t="s">
        <v>132</v>
      </c>
      <c r="B160" s="10" t="s">
        <v>93</v>
      </c>
      <c r="C160" s="11">
        <v>6</v>
      </c>
      <c r="D160" s="11">
        <v>1</v>
      </c>
      <c r="E160" s="10"/>
      <c r="F160" s="10"/>
      <c r="G160" s="10">
        <v>0.83</v>
      </c>
      <c r="H160" s="10">
        <v>3.3000000000000002E-2</v>
      </c>
      <c r="I160" s="10">
        <v>3.0000000000000001E-3</v>
      </c>
      <c r="J160" s="10">
        <v>1</v>
      </c>
      <c r="K160" s="10">
        <v>11.45</v>
      </c>
      <c r="L160" s="10">
        <v>154</v>
      </c>
      <c r="M160" s="10">
        <v>5.92</v>
      </c>
      <c r="N160" s="10">
        <f t="shared" si="50"/>
        <v>149.39999999999998</v>
      </c>
      <c r="O160" s="10">
        <f t="shared" si="46"/>
        <v>0.17820000000000003</v>
      </c>
      <c r="P160" s="10">
        <f t="shared" si="51"/>
        <v>0.54</v>
      </c>
      <c r="Q160" s="10">
        <f t="shared" si="42"/>
        <v>240.52038999999999</v>
      </c>
      <c r="R160" s="24">
        <f>Q160/C160+M160</f>
        <v>46.006731666666667</v>
      </c>
      <c r="S160" s="5">
        <f>R160*5</f>
        <v>230.03365833333334</v>
      </c>
      <c r="T160" s="5">
        <f>R160*3</f>
        <v>138.020195</v>
      </c>
    </row>
    <row r="161" spans="1:20" hidden="1" x14ac:dyDescent="0.25">
      <c r="A161" s="22" t="s">
        <v>174</v>
      </c>
      <c r="B161" s="22" t="s">
        <v>33</v>
      </c>
      <c r="C161" s="23">
        <v>60</v>
      </c>
      <c r="D161" s="23"/>
      <c r="E161" s="22"/>
      <c r="F161" s="22"/>
      <c r="G161" s="22">
        <v>0.83</v>
      </c>
      <c r="H161" s="22">
        <v>3.3000000000000002E-2</v>
      </c>
      <c r="I161" s="22">
        <v>3.0000000000000001E-3</v>
      </c>
      <c r="J161" s="22">
        <v>1</v>
      </c>
      <c r="K161" s="22">
        <v>11.45</v>
      </c>
      <c r="L161" s="22">
        <v>154</v>
      </c>
      <c r="M161" s="22">
        <v>37.549999999999997</v>
      </c>
      <c r="N161" s="22">
        <f t="shared" si="50"/>
        <v>1494</v>
      </c>
      <c r="O161" s="22">
        <f t="shared" si="46"/>
        <v>1.782</v>
      </c>
      <c r="P161" s="22">
        <f t="shared" si="51"/>
        <v>5.3999999999999995</v>
      </c>
      <c r="Q161" s="22">
        <f t="shared" si="42"/>
        <v>2383.5538999999999</v>
      </c>
      <c r="R161" s="22">
        <f>Q161/C161+M161+217</f>
        <v>294.27589833333332</v>
      </c>
      <c r="S161"/>
      <c r="T161"/>
    </row>
    <row r="162" spans="1:20" hidden="1" x14ac:dyDescent="0.25">
      <c r="A162" s="22" t="s">
        <v>163</v>
      </c>
      <c r="B162" s="22"/>
      <c r="C162" s="23">
        <v>8</v>
      </c>
      <c r="D162" s="23"/>
      <c r="E162" s="22"/>
      <c r="F162" s="22"/>
      <c r="G162" s="22">
        <v>0.83</v>
      </c>
      <c r="H162" s="22">
        <v>3.3000000000000002E-2</v>
      </c>
      <c r="I162" s="22">
        <v>3.0000000000000001E-3</v>
      </c>
      <c r="J162" s="22">
        <v>1</v>
      </c>
      <c r="K162" s="22">
        <v>11.45</v>
      </c>
      <c r="L162" s="22">
        <v>154</v>
      </c>
      <c r="M162" s="22">
        <v>37.549999999999997</v>
      </c>
      <c r="N162" s="22">
        <f t="shared" si="50"/>
        <v>199.2</v>
      </c>
      <c r="O162" s="22">
        <f t="shared" si="46"/>
        <v>0.23760000000000001</v>
      </c>
      <c r="P162" s="22">
        <f t="shared" si="51"/>
        <v>0.72</v>
      </c>
      <c r="Q162" s="22">
        <f t="shared" si="42"/>
        <v>350.35051999999996</v>
      </c>
      <c r="R162" s="22">
        <f>Q162/C162+M162+350</f>
        <v>431.34381500000001</v>
      </c>
      <c r="S162"/>
      <c r="T162"/>
    </row>
    <row r="163" spans="1:20" hidden="1" x14ac:dyDescent="0.25">
      <c r="A163" s="9" t="s">
        <v>155</v>
      </c>
      <c r="B163" s="9" t="s">
        <v>33</v>
      </c>
      <c r="C163" s="21">
        <v>60</v>
      </c>
      <c r="D163" s="21" t="s">
        <v>34</v>
      </c>
      <c r="E163" s="9"/>
      <c r="F163" s="9"/>
      <c r="G163" s="9">
        <v>0.83</v>
      </c>
      <c r="H163" s="9">
        <v>3.3000000000000002E-2</v>
      </c>
      <c r="I163" s="9">
        <v>3.0000000000000001E-3</v>
      </c>
      <c r="J163" s="9">
        <v>1</v>
      </c>
      <c r="K163" s="9">
        <v>11.45</v>
      </c>
      <c r="L163" s="9">
        <v>154</v>
      </c>
      <c r="M163" s="9"/>
      <c r="N163" s="9">
        <f t="shared" si="50"/>
        <v>1494</v>
      </c>
      <c r="O163" s="9">
        <f t="shared" si="46"/>
        <v>1.782</v>
      </c>
      <c r="P163" s="9">
        <f t="shared" si="51"/>
        <v>5.3999999999999995</v>
      </c>
      <c r="Q163" s="9">
        <f t="shared" si="42"/>
        <v>2346.0038999999997</v>
      </c>
      <c r="R163" s="9">
        <f>Q163/C163+M163+217</f>
        <v>256.10006499999997</v>
      </c>
      <c r="S163"/>
      <c r="T163"/>
    </row>
    <row r="164" spans="1:20" x14ac:dyDescent="0.25">
      <c r="A164" s="10" t="s">
        <v>276</v>
      </c>
      <c r="B164" s="10" t="s">
        <v>44</v>
      </c>
      <c r="C164" s="11">
        <v>768</v>
      </c>
      <c r="D164" s="11" t="s">
        <v>45</v>
      </c>
      <c r="E164" s="10"/>
      <c r="F164" s="10"/>
      <c r="G164" s="10">
        <v>0.83</v>
      </c>
      <c r="H164" s="10">
        <v>3.3000000000000002E-2</v>
      </c>
      <c r="I164" s="10">
        <v>3.0000000000000001E-3</v>
      </c>
      <c r="J164" s="10">
        <v>1</v>
      </c>
      <c r="K164" s="10">
        <v>11.45</v>
      </c>
      <c r="L164" s="10">
        <v>154</v>
      </c>
      <c r="M164" s="10">
        <v>77.2</v>
      </c>
      <c r="N164" s="10">
        <f t="shared" si="50"/>
        <v>19123.199999999997</v>
      </c>
      <c r="O164" s="10">
        <f t="shared" si="46"/>
        <v>22.809600000000003</v>
      </c>
      <c r="P164" s="10">
        <f t="shared" si="51"/>
        <v>69.12</v>
      </c>
      <c r="Q164" s="10">
        <f t="shared" si="42"/>
        <v>30106.049919999998</v>
      </c>
      <c r="R164" s="24">
        <f>Q164/C164</f>
        <v>39.200585833333328</v>
      </c>
      <c r="S164" s="5">
        <f t="shared" ref="S164:S165" si="52">R164*5</f>
        <v>196.00292916666663</v>
      </c>
      <c r="T164" s="5">
        <f t="shared" ref="T164:T165" si="53">R164*3</f>
        <v>117.60175749999999</v>
      </c>
    </row>
    <row r="165" spans="1:20" x14ac:dyDescent="0.25">
      <c r="A165" s="10" t="s">
        <v>69</v>
      </c>
      <c r="B165" s="10" t="s">
        <v>44</v>
      </c>
      <c r="C165" s="11">
        <v>232</v>
      </c>
      <c r="D165" s="11" t="s">
        <v>45</v>
      </c>
      <c r="E165" s="10"/>
      <c r="F165" s="10"/>
      <c r="G165" s="12">
        <v>0.83</v>
      </c>
      <c r="H165" s="12">
        <v>3.3000000000000002E-2</v>
      </c>
      <c r="I165" s="12">
        <v>3.0000000000000001E-3</v>
      </c>
      <c r="J165" s="10">
        <v>1</v>
      </c>
      <c r="K165" s="10">
        <v>11.45</v>
      </c>
      <c r="L165" s="10">
        <v>154</v>
      </c>
      <c r="M165" s="10">
        <v>77.2</v>
      </c>
      <c r="N165" s="10">
        <f t="shared" si="50"/>
        <v>5776.8</v>
      </c>
      <c r="O165" s="10">
        <f t="shared" si="46"/>
        <v>6.8904000000000005</v>
      </c>
      <c r="P165" s="10">
        <f t="shared" si="51"/>
        <v>20.880000000000003</v>
      </c>
      <c r="Q165" s="10">
        <f t="shared" si="42"/>
        <v>9148.4150800000007</v>
      </c>
      <c r="R165" s="24">
        <f>Q165/C165</f>
        <v>39.432823620689661</v>
      </c>
      <c r="S165" s="5">
        <f t="shared" si="52"/>
        <v>197.16411810344829</v>
      </c>
      <c r="T165" s="5">
        <f t="shared" si="53"/>
        <v>118.29847086206898</v>
      </c>
    </row>
    <row r="166" spans="1:20" hidden="1" x14ac:dyDescent="0.25">
      <c r="A166" s="5" t="s">
        <v>116</v>
      </c>
      <c r="B166" s="5"/>
      <c r="C166" s="7">
        <v>33</v>
      </c>
      <c r="D166" s="7">
        <v>7.5</v>
      </c>
      <c r="E166" s="5"/>
      <c r="F166" s="5"/>
      <c r="G166" s="12">
        <v>0.83</v>
      </c>
      <c r="H166" s="12">
        <v>3.3000000000000002E-2</v>
      </c>
      <c r="I166" s="12">
        <v>3.0000000000000001E-3</v>
      </c>
      <c r="J166" s="12">
        <v>1</v>
      </c>
      <c r="K166" s="12">
        <v>11.45</v>
      </c>
      <c r="L166" s="12">
        <v>154</v>
      </c>
      <c r="M166" s="12">
        <v>24.9</v>
      </c>
      <c r="N166" s="12">
        <f t="shared" si="50"/>
        <v>821.69999999999993</v>
      </c>
      <c r="O166" s="12">
        <f t="shared" si="46"/>
        <v>0.98009999999999997</v>
      </c>
      <c r="P166" s="12">
        <f t="shared" si="51"/>
        <v>2.97</v>
      </c>
      <c r="Q166" s="12">
        <f t="shared" si="42"/>
        <v>1315.202145</v>
      </c>
      <c r="R166" s="12">
        <f>Q166/C166+M166+252</f>
        <v>316.75461045454546</v>
      </c>
      <c r="S166"/>
      <c r="T166"/>
    </row>
    <row r="167" spans="1:20" hidden="1" x14ac:dyDescent="0.25">
      <c r="A167" s="5" t="s">
        <v>22</v>
      </c>
      <c r="B167" s="5" t="s">
        <v>19</v>
      </c>
      <c r="C167" s="7">
        <v>252</v>
      </c>
      <c r="D167" s="7" t="s">
        <v>23</v>
      </c>
      <c r="E167" s="5" t="s">
        <v>21</v>
      </c>
      <c r="F167" s="5"/>
      <c r="G167" s="5">
        <v>0.83</v>
      </c>
      <c r="H167" s="5">
        <v>3.3000000000000002E-2</v>
      </c>
      <c r="I167" s="5">
        <v>3.0000000000000001E-3</v>
      </c>
      <c r="J167" s="5">
        <v>1</v>
      </c>
      <c r="K167" s="5">
        <v>11.45</v>
      </c>
      <c r="L167" s="5">
        <v>154</v>
      </c>
      <c r="M167" s="8">
        <v>5.3</v>
      </c>
      <c r="N167" s="9">
        <f>G167*C167*0.9</f>
        <v>188.244</v>
      </c>
      <c r="O167" s="9">
        <f t="shared" si="46"/>
        <v>7.4844000000000008</v>
      </c>
      <c r="P167" s="9">
        <f>I167*C167*0.9</f>
        <v>0.6804</v>
      </c>
      <c r="Q167" s="5">
        <f t="shared" si="42"/>
        <v>384.02197999999999</v>
      </c>
      <c r="R167" s="5">
        <f>Q167/C167</f>
        <v>1.5238967460317461</v>
      </c>
      <c r="S167"/>
      <c r="T167"/>
    </row>
    <row r="168" spans="1:20" hidden="1" x14ac:dyDescent="0.25">
      <c r="A168" s="5" t="s">
        <v>113</v>
      </c>
      <c r="B168" s="5" t="s">
        <v>33</v>
      </c>
      <c r="C168" s="7">
        <v>9</v>
      </c>
      <c r="D168" s="7" t="s">
        <v>34</v>
      </c>
      <c r="E168" s="5"/>
      <c r="F168" s="5"/>
      <c r="G168" s="12">
        <v>0.83</v>
      </c>
      <c r="H168" s="12">
        <v>3.3000000000000002E-2</v>
      </c>
      <c r="I168" s="12">
        <v>3.0000000000000001E-3</v>
      </c>
      <c r="J168" s="12">
        <v>1</v>
      </c>
      <c r="K168" s="12">
        <v>11.45</v>
      </c>
      <c r="L168" s="12">
        <v>154</v>
      </c>
      <c r="M168" s="12"/>
      <c r="N168" s="12">
        <f t="shared" ref="N168:N185" si="54">G168*C168*30</f>
        <v>224.1</v>
      </c>
      <c r="O168" s="12">
        <f t="shared" si="46"/>
        <v>0.26730000000000004</v>
      </c>
      <c r="P168" s="12">
        <f t="shared" ref="P168:P185" si="55">I168*C168*30</f>
        <v>0.80999999999999994</v>
      </c>
      <c r="Q168" s="12">
        <f t="shared" si="42"/>
        <v>351.90058499999998</v>
      </c>
      <c r="R168" s="12">
        <f>Q168/C168+M168+1945</f>
        <v>1984.1000650000001</v>
      </c>
      <c r="S168"/>
      <c r="T168"/>
    </row>
    <row r="169" spans="1:20" x14ac:dyDescent="0.25">
      <c r="A169" s="24" t="s">
        <v>74</v>
      </c>
      <c r="B169" s="10" t="s">
        <v>44</v>
      </c>
      <c r="C169" s="11">
        <v>96</v>
      </c>
      <c r="D169" s="11" t="s">
        <v>45</v>
      </c>
      <c r="E169" s="10"/>
      <c r="F169" s="10"/>
      <c r="G169" s="12">
        <v>0.83</v>
      </c>
      <c r="H169" s="12">
        <v>3.3000000000000002E-2</v>
      </c>
      <c r="I169" s="12">
        <v>3.0000000000000001E-3</v>
      </c>
      <c r="J169" s="10">
        <v>1</v>
      </c>
      <c r="K169" s="10">
        <v>11.45</v>
      </c>
      <c r="L169" s="10">
        <v>154</v>
      </c>
      <c r="M169" s="10">
        <v>77.2</v>
      </c>
      <c r="N169" s="10">
        <f t="shared" si="54"/>
        <v>2390.3999999999996</v>
      </c>
      <c r="O169" s="10">
        <f t="shared" si="46"/>
        <v>2.8512000000000004</v>
      </c>
      <c r="P169" s="10">
        <f t="shared" si="55"/>
        <v>8.64</v>
      </c>
      <c r="Q169" s="10">
        <f t="shared" si="42"/>
        <v>3830.8062399999999</v>
      </c>
      <c r="R169" s="24">
        <f>Q169/C169</f>
        <v>39.904231666666668</v>
      </c>
      <c r="S169" s="5">
        <f t="shared" ref="S169:S172" si="56">R169*5</f>
        <v>199.52115833333335</v>
      </c>
      <c r="T169" s="5">
        <f t="shared" ref="T169:T172" si="57">R169*3</f>
        <v>119.712695</v>
      </c>
    </row>
    <row r="170" spans="1:20" x14ac:dyDescent="0.25">
      <c r="A170" s="24" t="s">
        <v>72</v>
      </c>
      <c r="B170" s="10" t="s">
        <v>44</v>
      </c>
      <c r="C170" s="11">
        <v>672</v>
      </c>
      <c r="D170" s="11" t="s">
        <v>45</v>
      </c>
      <c r="E170" s="10"/>
      <c r="F170" s="10"/>
      <c r="G170" s="12">
        <v>0.83</v>
      </c>
      <c r="H170" s="12">
        <v>3.3000000000000002E-2</v>
      </c>
      <c r="I170" s="12">
        <v>3.0000000000000001E-3</v>
      </c>
      <c r="J170" s="10">
        <v>1</v>
      </c>
      <c r="K170" s="10">
        <v>11.45</v>
      </c>
      <c r="L170" s="10">
        <v>154</v>
      </c>
      <c r="M170" s="10">
        <v>77.2</v>
      </c>
      <c r="N170" s="10">
        <f t="shared" si="54"/>
        <v>16732.8</v>
      </c>
      <c r="O170" s="10">
        <f t="shared" si="46"/>
        <v>19.958400000000001</v>
      </c>
      <c r="P170" s="10">
        <f t="shared" si="55"/>
        <v>60.480000000000004</v>
      </c>
      <c r="Q170" s="10">
        <f t="shared" si="42"/>
        <v>26352.44368</v>
      </c>
      <c r="R170" s="24">
        <f>Q170/C170</f>
        <v>39.214945952380951</v>
      </c>
      <c r="S170" s="5">
        <f t="shared" si="56"/>
        <v>196.07472976190476</v>
      </c>
      <c r="T170" s="5">
        <f t="shared" si="57"/>
        <v>117.64483785714285</v>
      </c>
    </row>
    <row r="171" spans="1:20" x14ac:dyDescent="0.25">
      <c r="A171" s="24" t="s">
        <v>71</v>
      </c>
      <c r="B171" s="10" t="s">
        <v>44</v>
      </c>
      <c r="C171" s="11">
        <v>576</v>
      </c>
      <c r="D171" s="11" t="s">
        <v>45</v>
      </c>
      <c r="E171" s="10"/>
      <c r="F171" s="10"/>
      <c r="G171" s="12">
        <v>0.83</v>
      </c>
      <c r="H171" s="12">
        <v>3.3000000000000002E-2</v>
      </c>
      <c r="I171" s="12">
        <v>3.0000000000000001E-3</v>
      </c>
      <c r="J171" s="10">
        <v>1</v>
      </c>
      <c r="K171" s="10">
        <v>11.45</v>
      </c>
      <c r="L171" s="10">
        <v>154</v>
      </c>
      <c r="M171" s="10">
        <v>77.2</v>
      </c>
      <c r="N171" s="10">
        <f t="shared" si="54"/>
        <v>14342.4</v>
      </c>
      <c r="O171" s="10">
        <f t="shared" si="46"/>
        <v>17.107200000000002</v>
      </c>
      <c r="P171" s="10">
        <f t="shared" si="55"/>
        <v>51.839999999999996</v>
      </c>
      <c r="Q171" s="10">
        <f t="shared" si="42"/>
        <v>22598.837439999999</v>
      </c>
      <c r="R171" s="24">
        <f>Q171/C171</f>
        <v>39.234092777777775</v>
      </c>
      <c r="S171" s="5">
        <f t="shared" si="56"/>
        <v>196.17046388888889</v>
      </c>
      <c r="T171" s="5">
        <f t="shared" si="57"/>
        <v>117.70227833333333</v>
      </c>
    </row>
    <row r="172" spans="1:20" x14ac:dyDescent="0.25">
      <c r="A172" s="24" t="s">
        <v>75</v>
      </c>
      <c r="B172" s="10" t="s">
        <v>44</v>
      </c>
      <c r="C172" s="11">
        <v>864</v>
      </c>
      <c r="D172" s="11" t="s">
        <v>45</v>
      </c>
      <c r="E172" s="10"/>
      <c r="F172" s="10"/>
      <c r="G172" s="12">
        <v>0.83</v>
      </c>
      <c r="H172" s="12">
        <v>3.3000000000000002E-2</v>
      </c>
      <c r="I172" s="12">
        <v>3.0000000000000001E-3</v>
      </c>
      <c r="J172" s="10">
        <v>1</v>
      </c>
      <c r="K172" s="10">
        <v>11.45</v>
      </c>
      <c r="L172" s="10">
        <v>154</v>
      </c>
      <c r="M172" s="10">
        <v>77.2</v>
      </c>
      <c r="N172" s="10">
        <f t="shared" si="54"/>
        <v>21513.599999999999</v>
      </c>
      <c r="O172" s="10">
        <f t="shared" si="46"/>
        <v>25.660800000000002</v>
      </c>
      <c r="P172" s="10">
        <f t="shared" si="55"/>
        <v>77.760000000000005</v>
      </c>
      <c r="Q172" s="10">
        <f t="shared" si="42"/>
        <v>33859.656159999999</v>
      </c>
      <c r="R172" s="24">
        <f>Q172/C172</f>
        <v>39.189416851851853</v>
      </c>
      <c r="S172" s="5">
        <f t="shared" si="56"/>
        <v>195.94708425925927</v>
      </c>
      <c r="T172" s="5">
        <f t="shared" si="57"/>
        <v>117.56825055555555</v>
      </c>
    </row>
    <row r="173" spans="1:20" hidden="1" x14ac:dyDescent="0.25">
      <c r="A173" s="25" t="s">
        <v>152</v>
      </c>
      <c r="B173" s="9"/>
      <c r="C173" s="21">
        <v>20</v>
      </c>
      <c r="D173" s="21"/>
      <c r="E173" s="9"/>
      <c r="F173" s="9"/>
      <c r="G173" s="9">
        <v>0.83</v>
      </c>
      <c r="H173" s="9">
        <v>3.3000000000000002E-2</v>
      </c>
      <c r="I173" s="9">
        <v>3.0000000000000001E-3</v>
      </c>
      <c r="J173" s="9">
        <v>1</v>
      </c>
      <c r="K173" s="9">
        <v>11.45</v>
      </c>
      <c r="L173" s="9">
        <v>154</v>
      </c>
      <c r="M173" s="9"/>
      <c r="N173" s="9">
        <f t="shared" si="54"/>
        <v>497.99999999999994</v>
      </c>
      <c r="O173" s="9">
        <f t="shared" si="46"/>
        <v>0.59400000000000008</v>
      </c>
      <c r="P173" s="9">
        <f t="shared" si="55"/>
        <v>1.7999999999999998</v>
      </c>
      <c r="Q173" s="9">
        <f t="shared" si="42"/>
        <v>782.0012999999999</v>
      </c>
      <c r="R173" s="9">
        <f>Q173/C173+M173+800</f>
        <v>839.10006499999997</v>
      </c>
      <c r="S173"/>
      <c r="T173"/>
    </row>
    <row r="174" spans="1:20" x14ac:dyDescent="0.25">
      <c r="A174" s="10" t="s">
        <v>59</v>
      </c>
      <c r="B174" s="10" t="s">
        <v>44</v>
      </c>
      <c r="C174" s="11">
        <v>1248</v>
      </c>
      <c r="D174" s="11" t="s">
        <v>45</v>
      </c>
      <c r="E174" s="10"/>
      <c r="F174" s="10"/>
      <c r="G174" s="10">
        <v>0.83</v>
      </c>
      <c r="H174" s="10">
        <v>3.3000000000000002E-2</v>
      </c>
      <c r="I174" s="10">
        <v>3.0000000000000001E-3</v>
      </c>
      <c r="J174" s="10">
        <v>1</v>
      </c>
      <c r="K174" s="10">
        <v>11.45</v>
      </c>
      <c r="L174" s="10">
        <v>154</v>
      </c>
      <c r="M174" s="10">
        <v>77.2</v>
      </c>
      <c r="N174" s="10">
        <f t="shared" si="54"/>
        <v>31075.199999999997</v>
      </c>
      <c r="O174" s="10">
        <f t="shared" si="46"/>
        <v>37.065600000000003</v>
      </c>
      <c r="P174" s="10">
        <f t="shared" si="55"/>
        <v>112.32000000000001</v>
      </c>
      <c r="Q174" s="10">
        <f t="shared" si="42"/>
        <v>48874.081120000003</v>
      </c>
      <c r="R174" s="24">
        <f>Q174/C174</f>
        <v>39.161923974358977</v>
      </c>
      <c r="S174" s="5">
        <f>R174*5</f>
        <v>195.80961987179489</v>
      </c>
      <c r="T174" s="5">
        <f>R174*3</f>
        <v>117.48577192307692</v>
      </c>
    </row>
    <row r="175" spans="1:20" hidden="1" x14ac:dyDescent="0.25">
      <c r="A175" s="22" t="s">
        <v>170</v>
      </c>
      <c r="B175" s="22"/>
      <c r="C175" s="23">
        <v>25</v>
      </c>
      <c r="D175" s="23"/>
      <c r="E175" s="22"/>
      <c r="F175" s="22"/>
      <c r="G175" s="22">
        <v>0.83</v>
      </c>
      <c r="H175" s="22">
        <v>3.3000000000000002E-2</v>
      </c>
      <c r="I175" s="22">
        <v>3.0000000000000001E-3</v>
      </c>
      <c r="J175" s="22">
        <v>1</v>
      </c>
      <c r="K175" s="22">
        <v>11.45</v>
      </c>
      <c r="L175" s="22">
        <v>154</v>
      </c>
      <c r="M175" s="22">
        <v>37.549999999999997</v>
      </c>
      <c r="N175" s="22">
        <f t="shared" si="54"/>
        <v>622.5</v>
      </c>
      <c r="O175" s="22">
        <f t="shared" si="46"/>
        <v>0.74250000000000005</v>
      </c>
      <c r="P175" s="22">
        <f t="shared" si="55"/>
        <v>2.25</v>
      </c>
      <c r="Q175" s="22">
        <f t="shared" si="42"/>
        <v>1015.0516250000001</v>
      </c>
      <c r="R175" s="22">
        <f>Q175/C175+M175+49</f>
        <v>127.15206499999999</v>
      </c>
      <c r="S175"/>
      <c r="T175"/>
    </row>
    <row r="176" spans="1:20" x14ac:dyDescent="0.25">
      <c r="A176" s="10" t="s">
        <v>87</v>
      </c>
      <c r="B176" s="10" t="s">
        <v>44</v>
      </c>
      <c r="C176" s="11">
        <v>96</v>
      </c>
      <c r="D176" s="11" t="s">
        <v>45</v>
      </c>
      <c r="E176" s="10"/>
      <c r="F176" s="10"/>
      <c r="G176" s="10">
        <v>0.83</v>
      </c>
      <c r="H176" s="10">
        <v>3.3000000000000002E-2</v>
      </c>
      <c r="I176" s="10">
        <v>3.0000000000000001E-3</v>
      </c>
      <c r="J176" s="10">
        <v>1</v>
      </c>
      <c r="K176" s="10">
        <v>11.45</v>
      </c>
      <c r="L176" s="10">
        <v>154</v>
      </c>
      <c r="M176" s="10">
        <v>77.2</v>
      </c>
      <c r="N176" s="10">
        <f t="shared" si="54"/>
        <v>2390.3999999999996</v>
      </c>
      <c r="O176" s="10">
        <f t="shared" si="46"/>
        <v>2.8512000000000004</v>
      </c>
      <c r="P176" s="10">
        <f t="shared" si="55"/>
        <v>8.64</v>
      </c>
      <c r="Q176" s="10">
        <f t="shared" si="42"/>
        <v>3830.8062399999999</v>
      </c>
      <c r="R176" s="24">
        <f t="shared" ref="R176:R181" si="58">Q176/C176</f>
        <v>39.904231666666668</v>
      </c>
      <c r="S176" s="5">
        <f t="shared" ref="S176:S182" si="59">R176*5</f>
        <v>199.52115833333335</v>
      </c>
      <c r="T176" s="5">
        <f t="shared" ref="T176:T182" si="60">R176*3</f>
        <v>119.712695</v>
      </c>
    </row>
    <row r="177" spans="1:20" x14ac:dyDescent="0.25">
      <c r="A177" s="10" t="s">
        <v>86</v>
      </c>
      <c r="B177" s="10" t="s">
        <v>44</v>
      </c>
      <c r="C177" s="11">
        <v>96</v>
      </c>
      <c r="D177" s="11" t="s">
        <v>45</v>
      </c>
      <c r="E177" s="10"/>
      <c r="F177" s="10"/>
      <c r="G177" s="10">
        <v>0.83</v>
      </c>
      <c r="H177" s="10">
        <v>3.3000000000000002E-2</v>
      </c>
      <c r="I177" s="10">
        <v>3.0000000000000001E-3</v>
      </c>
      <c r="J177" s="10">
        <v>1</v>
      </c>
      <c r="K177" s="10">
        <v>11.45</v>
      </c>
      <c r="L177" s="10">
        <v>154</v>
      </c>
      <c r="M177" s="10">
        <v>77.2</v>
      </c>
      <c r="N177" s="10">
        <f t="shared" si="54"/>
        <v>2390.3999999999996</v>
      </c>
      <c r="O177" s="10">
        <f t="shared" si="46"/>
        <v>2.8512000000000004</v>
      </c>
      <c r="P177" s="10">
        <f t="shared" si="55"/>
        <v>8.64</v>
      </c>
      <c r="Q177" s="10">
        <f t="shared" si="42"/>
        <v>3830.8062399999999</v>
      </c>
      <c r="R177" s="24">
        <f t="shared" si="58"/>
        <v>39.904231666666668</v>
      </c>
      <c r="S177" s="5">
        <f t="shared" si="59"/>
        <v>199.52115833333335</v>
      </c>
      <c r="T177" s="5">
        <f t="shared" si="60"/>
        <v>119.712695</v>
      </c>
    </row>
    <row r="178" spans="1:20" x14ac:dyDescent="0.25">
      <c r="A178" s="10" t="s">
        <v>85</v>
      </c>
      <c r="B178" s="10" t="s">
        <v>44</v>
      </c>
      <c r="C178" s="11">
        <v>192</v>
      </c>
      <c r="D178" s="11" t="s">
        <v>45</v>
      </c>
      <c r="E178" s="10"/>
      <c r="F178" s="10"/>
      <c r="G178" s="10">
        <v>0.83</v>
      </c>
      <c r="H178" s="10">
        <v>3.3000000000000002E-2</v>
      </c>
      <c r="I178" s="10">
        <v>3.0000000000000001E-3</v>
      </c>
      <c r="J178" s="10">
        <v>1</v>
      </c>
      <c r="K178" s="10">
        <v>11.45</v>
      </c>
      <c r="L178" s="10">
        <v>154</v>
      </c>
      <c r="M178" s="10">
        <v>77.2</v>
      </c>
      <c r="N178" s="10">
        <f t="shared" si="54"/>
        <v>4780.7999999999993</v>
      </c>
      <c r="O178" s="10">
        <f t="shared" si="46"/>
        <v>5.7024000000000008</v>
      </c>
      <c r="P178" s="10">
        <f t="shared" si="55"/>
        <v>17.28</v>
      </c>
      <c r="Q178" s="10">
        <f t="shared" si="42"/>
        <v>7584.4124799999991</v>
      </c>
      <c r="R178" s="24">
        <f t="shared" si="58"/>
        <v>39.502148333333331</v>
      </c>
      <c r="S178" s="5">
        <f t="shared" si="59"/>
        <v>197.51074166666666</v>
      </c>
      <c r="T178" s="5">
        <f t="shared" si="60"/>
        <v>118.50644499999999</v>
      </c>
    </row>
    <row r="179" spans="1:20" x14ac:dyDescent="0.25">
      <c r="A179" s="10" t="s">
        <v>60</v>
      </c>
      <c r="B179" s="10" t="s">
        <v>44</v>
      </c>
      <c r="C179" s="11">
        <v>576</v>
      </c>
      <c r="D179" s="11" t="s">
        <v>45</v>
      </c>
      <c r="E179" s="10"/>
      <c r="F179" s="10"/>
      <c r="G179" s="10">
        <v>0.83</v>
      </c>
      <c r="H179" s="10">
        <v>3.3000000000000002E-2</v>
      </c>
      <c r="I179" s="10">
        <v>3.0000000000000001E-3</v>
      </c>
      <c r="J179" s="10">
        <v>1</v>
      </c>
      <c r="K179" s="10">
        <v>11.45</v>
      </c>
      <c r="L179" s="10">
        <v>154</v>
      </c>
      <c r="M179" s="10">
        <v>77.2</v>
      </c>
      <c r="N179" s="10">
        <f t="shared" si="54"/>
        <v>14342.4</v>
      </c>
      <c r="O179" s="10">
        <f t="shared" si="46"/>
        <v>17.107200000000002</v>
      </c>
      <c r="P179" s="10">
        <f t="shared" si="55"/>
        <v>51.839999999999996</v>
      </c>
      <c r="Q179" s="10">
        <f t="shared" si="42"/>
        <v>22598.837439999999</v>
      </c>
      <c r="R179" s="24">
        <f t="shared" si="58"/>
        <v>39.234092777777775</v>
      </c>
      <c r="S179" s="5">
        <f t="shared" si="59"/>
        <v>196.17046388888889</v>
      </c>
      <c r="T179" s="5">
        <f t="shared" si="60"/>
        <v>117.70227833333333</v>
      </c>
    </row>
    <row r="180" spans="1:20" x14ac:dyDescent="0.25">
      <c r="A180" s="10" t="s">
        <v>88</v>
      </c>
      <c r="B180" s="10" t="s">
        <v>44</v>
      </c>
      <c r="C180" s="11">
        <v>96</v>
      </c>
      <c r="D180" s="11" t="s">
        <v>45</v>
      </c>
      <c r="E180" s="10"/>
      <c r="F180" s="10"/>
      <c r="G180" s="10">
        <v>0.83</v>
      </c>
      <c r="H180" s="10">
        <v>3.3000000000000002E-2</v>
      </c>
      <c r="I180" s="10">
        <v>3.0000000000000001E-3</v>
      </c>
      <c r="J180" s="10">
        <v>1</v>
      </c>
      <c r="K180" s="10">
        <v>11.45</v>
      </c>
      <c r="L180" s="10">
        <v>154</v>
      </c>
      <c r="M180" s="10">
        <v>77.2</v>
      </c>
      <c r="N180" s="10">
        <f t="shared" si="54"/>
        <v>2390.3999999999996</v>
      </c>
      <c r="O180" s="10">
        <f t="shared" si="46"/>
        <v>2.8512000000000004</v>
      </c>
      <c r="P180" s="10">
        <f t="shared" si="55"/>
        <v>8.64</v>
      </c>
      <c r="Q180" s="10">
        <f t="shared" si="42"/>
        <v>3830.8062399999999</v>
      </c>
      <c r="R180" s="24">
        <f t="shared" si="58"/>
        <v>39.904231666666668</v>
      </c>
      <c r="S180" s="5">
        <f t="shared" si="59"/>
        <v>199.52115833333335</v>
      </c>
      <c r="T180" s="5">
        <f t="shared" si="60"/>
        <v>119.712695</v>
      </c>
    </row>
    <row r="181" spans="1:20" x14ac:dyDescent="0.25">
      <c r="A181" s="10" t="s">
        <v>84</v>
      </c>
      <c r="B181" s="10" t="s">
        <v>44</v>
      </c>
      <c r="C181" s="11">
        <v>288</v>
      </c>
      <c r="D181" s="11" t="s">
        <v>45</v>
      </c>
      <c r="E181" s="10"/>
      <c r="F181" s="10"/>
      <c r="G181" s="10">
        <v>0.83</v>
      </c>
      <c r="H181" s="10">
        <v>3.3000000000000002E-2</v>
      </c>
      <c r="I181" s="10">
        <v>3.0000000000000001E-3</v>
      </c>
      <c r="J181" s="10">
        <v>1</v>
      </c>
      <c r="K181" s="10">
        <v>11.45</v>
      </c>
      <c r="L181" s="10">
        <v>154</v>
      </c>
      <c r="M181" s="10">
        <v>77.2</v>
      </c>
      <c r="N181" s="10">
        <f t="shared" si="54"/>
        <v>7171.2</v>
      </c>
      <c r="O181" s="10">
        <f t="shared" si="46"/>
        <v>8.5536000000000012</v>
      </c>
      <c r="P181" s="10">
        <f t="shared" si="55"/>
        <v>25.919999999999998</v>
      </c>
      <c r="Q181" s="10">
        <f t="shared" si="42"/>
        <v>11338.01872</v>
      </c>
      <c r="R181" s="24">
        <f t="shared" si="58"/>
        <v>39.368120555555556</v>
      </c>
      <c r="S181" s="5">
        <f t="shared" si="59"/>
        <v>196.84060277777778</v>
      </c>
      <c r="T181" s="5">
        <f t="shared" si="60"/>
        <v>118.10436166666668</v>
      </c>
    </row>
    <row r="182" spans="1:20" x14ac:dyDescent="0.25">
      <c r="A182" s="5" t="s">
        <v>109</v>
      </c>
      <c r="B182" s="5" t="s">
        <v>93</v>
      </c>
      <c r="C182" s="7">
        <v>20</v>
      </c>
      <c r="D182" s="7">
        <v>3</v>
      </c>
      <c r="E182" s="5"/>
      <c r="F182" s="5"/>
      <c r="G182" s="12">
        <v>0.83</v>
      </c>
      <c r="H182" s="12">
        <v>3.3000000000000002E-2</v>
      </c>
      <c r="I182" s="12">
        <v>3.0000000000000001E-3</v>
      </c>
      <c r="J182" s="12">
        <v>1</v>
      </c>
      <c r="K182" s="12">
        <v>11.45</v>
      </c>
      <c r="L182" s="12">
        <v>154</v>
      </c>
      <c r="M182" s="12">
        <v>11.81</v>
      </c>
      <c r="N182" s="12">
        <f t="shared" si="54"/>
        <v>497.99999999999994</v>
      </c>
      <c r="O182" s="12">
        <f t="shared" si="46"/>
        <v>0.59400000000000008</v>
      </c>
      <c r="P182" s="12">
        <f t="shared" si="55"/>
        <v>1.7999999999999998</v>
      </c>
      <c r="Q182" s="12">
        <f t="shared" si="42"/>
        <v>793.81129999999996</v>
      </c>
      <c r="R182" s="30">
        <f>Q182/C182+M182</f>
        <v>51.500565000000002</v>
      </c>
      <c r="S182" s="5">
        <f t="shared" si="59"/>
        <v>257.50282500000003</v>
      </c>
      <c r="T182" s="5">
        <f t="shared" si="60"/>
        <v>154.50169500000001</v>
      </c>
    </row>
    <row r="183" spans="1:20" hidden="1" x14ac:dyDescent="0.25">
      <c r="A183" s="22" t="s">
        <v>184</v>
      </c>
      <c r="B183" s="22" t="s">
        <v>33</v>
      </c>
      <c r="C183" s="23">
        <v>1</v>
      </c>
      <c r="D183" s="23"/>
      <c r="E183" s="22"/>
      <c r="F183" s="22"/>
      <c r="G183" s="22">
        <v>0.83</v>
      </c>
      <c r="H183" s="22">
        <v>3.3000000000000002E-2</v>
      </c>
      <c r="I183" s="22">
        <v>3.0000000000000001E-3</v>
      </c>
      <c r="J183" s="22">
        <v>1</v>
      </c>
      <c r="K183" s="22">
        <v>11.45</v>
      </c>
      <c r="L183" s="22">
        <v>154</v>
      </c>
      <c r="M183" s="22">
        <v>37.549999999999997</v>
      </c>
      <c r="N183" s="22">
        <f t="shared" si="54"/>
        <v>24.9</v>
      </c>
      <c r="O183" s="22">
        <f t="shared" si="46"/>
        <v>2.9700000000000001E-2</v>
      </c>
      <c r="P183" s="22">
        <f t="shared" si="55"/>
        <v>0.09</v>
      </c>
      <c r="Q183" s="22">
        <f t="shared" si="42"/>
        <v>76.650064999999998</v>
      </c>
      <c r="R183" s="22">
        <f>Q183/C183+M183+2200</f>
        <v>2314.200065</v>
      </c>
      <c r="S183"/>
      <c r="T183"/>
    </row>
    <row r="184" spans="1:20" hidden="1" x14ac:dyDescent="0.25">
      <c r="A184" s="10" t="s">
        <v>149</v>
      </c>
      <c r="B184" s="10" t="s">
        <v>33</v>
      </c>
      <c r="C184" s="11">
        <v>15</v>
      </c>
      <c r="D184" s="11" t="s">
        <v>34</v>
      </c>
      <c r="E184" s="10"/>
      <c r="F184" s="10"/>
      <c r="G184" s="10">
        <v>0.83</v>
      </c>
      <c r="H184" s="10">
        <v>3.3000000000000002E-2</v>
      </c>
      <c r="I184" s="10">
        <v>3.0000000000000001E-3</v>
      </c>
      <c r="J184" s="10">
        <v>1</v>
      </c>
      <c r="K184" s="10">
        <v>11.45</v>
      </c>
      <c r="L184" s="10">
        <v>154</v>
      </c>
      <c r="M184" s="10"/>
      <c r="N184" s="10">
        <f t="shared" si="54"/>
        <v>373.5</v>
      </c>
      <c r="O184" s="10">
        <f t="shared" si="46"/>
        <v>0.44550000000000001</v>
      </c>
      <c r="P184" s="10">
        <f t="shared" si="55"/>
        <v>1.3499999999999999</v>
      </c>
      <c r="Q184" s="10">
        <f t="shared" si="42"/>
        <v>586.50097499999993</v>
      </c>
      <c r="R184" s="10">
        <f>Q184/C184+M184+150</f>
        <v>189.100065</v>
      </c>
      <c r="S184"/>
      <c r="T184"/>
    </row>
    <row r="185" spans="1:20" hidden="1" x14ac:dyDescent="0.25">
      <c r="A185" s="5" t="s">
        <v>232</v>
      </c>
      <c r="B185" s="10" t="s">
        <v>33</v>
      </c>
      <c r="C185" s="7">
        <v>50</v>
      </c>
      <c r="D185" s="7" t="s">
        <v>63</v>
      </c>
      <c r="E185" s="5"/>
      <c r="F185" s="5"/>
      <c r="G185" s="12">
        <v>0.83</v>
      </c>
      <c r="H185" s="12">
        <v>3.3000000000000002E-2</v>
      </c>
      <c r="I185" s="12">
        <v>3.0000000000000001E-3</v>
      </c>
      <c r="J185" s="12">
        <v>1</v>
      </c>
      <c r="K185" s="12">
        <v>11.45</v>
      </c>
      <c r="L185" s="12">
        <v>154</v>
      </c>
      <c r="M185" s="12"/>
      <c r="N185" s="12">
        <f t="shared" si="54"/>
        <v>1245</v>
      </c>
      <c r="O185" s="12">
        <f t="shared" si="46"/>
        <v>1.4850000000000001</v>
      </c>
      <c r="P185" s="12">
        <f t="shared" si="55"/>
        <v>4.5</v>
      </c>
      <c r="Q185" s="12">
        <f t="shared" si="42"/>
        <v>1955.00325</v>
      </c>
      <c r="R185" s="12">
        <f>Q185/C185+M185+150</f>
        <v>189.100065</v>
      </c>
      <c r="S185"/>
      <c r="T185"/>
    </row>
    <row r="186" spans="1:20" hidden="1" x14ac:dyDescent="0.25">
      <c r="A186" s="10" t="s">
        <v>50</v>
      </c>
      <c r="B186" s="10" t="s">
        <v>33</v>
      </c>
      <c r="C186" s="11">
        <v>3</v>
      </c>
      <c r="D186" s="11" t="s">
        <v>34</v>
      </c>
      <c r="E186" s="10"/>
      <c r="F186" s="10"/>
      <c r="G186" s="10">
        <v>0.83</v>
      </c>
      <c r="H186" s="10">
        <v>3.3000000000000002E-2</v>
      </c>
      <c r="I186" s="10">
        <v>3.0000000000000001E-3</v>
      </c>
      <c r="J186" s="10">
        <v>1</v>
      </c>
      <c r="K186" s="10">
        <v>11.45</v>
      </c>
      <c r="L186" s="10">
        <v>154</v>
      </c>
      <c r="M186" s="10"/>
      <c r="N186" s="10">
        <f>G186*C186*0.9</f>
        <v>2.2409999999999997</v>
      </c>
      <c r="O186" s="10">
        <f>H186*C186*30</f>
        <v>2.97</v>
      </c>
      <c r="P186" s="10">
        <f>I186*C186*0.9</f>
        <v>8.1000000000000013E-3</v>
      </c>
      <c r="Q186" s="10">
        <v>450</v>
      </c>
      <c r="R186" s="10">
        <v>150</v>
      </c>
      <c r="S186"/>
      <c r="T186"/>
    </row>
    <row r="187" spans="1:20" hidden="1" x14ac:dyDescent="0.25">
      <c r="A187" s="10" t="s">
        <v>214</v>
      </c>
      <c r="B187" s="10" t="s">
        <v>33</v>
      </c>
      <c r="C187" s="11">
        <v>3</v>
      </c>
      <c r="D187" s="11"/>
      <c r="E187" s="10"/>
      <c r="F187" s="10"/>
      <c r="G187" s="10">
        <v>0.83</v>
      </c>
      <c r="H187" s="10">
        <v>3.3000000000000002E-2</v>
      </c>
      <c r="I187" s="10">
        <v>3.0000000000000001E-3</v>
      </c>
      <c r="J187" s="10">
        <v>1</v>
      </c>
      <c r="K187" s="10">
        <v>11.45</v>
      </c>
      <c r="L187" s="10">
        <v>154</v>
      </c>
      <c r="M187" s="10">
        <v>37.549999999999997</v>
      </c>
      <c r="N187" s="10">
        <f t="shared" ref="N187:N195" si="61">G187*C187*30</f>
        <v>74.699999999999989</v>
      </c>
      <c r="O187" s="10">
        <f t="shared" ref="O187:O218" si="62">H187*C187*0.9</f>
        <v>8.9100000000000013E-2</v>
      </c>
      <c r="P187" s="10">
        <f t="shared" ref="P187:P195" si="63">I187*C187*30</f>
        <v>0.27</v>
      </c>
      <c r="Q187" s="10">
        <f t="shared" ref="Q187:Q218" si="64">M187+(L187*P187)+(K187*O187)+J187*N187</f>
        <v>154.85019499999999</v>
      </c>
      <c r="R187" s="10">
        <f>Q187/C187+M187+2200</f>
        <v>2289.1667316666667</v>
      </c>
      <c r="S187"/>
      <c r="T187"/>
    </row>
    <row r="188" spans="1:20" hidden="1" x14ac:dyDescent="0.25">
      <c r="A188" s="10" t="s">
        <v>225</v>
      </c>
      <c r="B188" s="10" t="s">
        <v>33</v>
      </c>
      <c r="C188" s="11">
        <v>2</v>
      </c>
      <c r="D188" s="11"/>
      <c r="E188" s="10"/>
      <c r="F188" s="10"/>
      <c r="G188" s="10">
        <v>0.83</v>
      </c>
      <c r="H188" s="10">
        <v>3.3000000000000002E-2</v>
      </c>
      <c r="I188" s="10">
        <v>3.0000000000000001E-3</v>
      </c>
      <c r="J188" s="10">
        <v>1</v>
      </c>
      <c r="K188" s="10">
        <v>11.45</v>
      </c>
      <c r="L188" s="10">
        <v>154</v>
      </c>
      <c r="M188" s="10">
        <v>37.549999999999997</v>
      </c>
      <c r="N188" s="10">
        <f t="shared" si="61"/>
        <v>49.8</v>
      </c>
      <c r="O188" s="10">
        <f t="shared" si="62"/>
        <v>5.9400000000000001E-2</v>
      </c>
      <c r="P188" s="10">
        <f t="shared" si="63"/>
        <v>0.18</v>
      </c>
      <c r="Q188" s="10">
        <f t="shared" si="64"/>
        <v>115.75013</v>
      </c>
      <c r="R188" s="10">
        <f>Q188/C188+M188+2200</f>
        <v>2295.4250649999999</v>
      </c>
      <c r="S188"/>
      <c r="T188"/>
    </row>
    <row r="189" spans="1:20" hidden="1" x14ac:dyDescent="0.25">
      <c r="A189" s="10" t="s">
        <v>148</v>
      </c>
      <c r="B189" s="10" t="s">
        <v>33</v>
      </c>
      <c r="C189" s="11">
        <v>2</v>
      </c>
      <c r="D189" s="11" t="s">
        <v>34</v>
      </c>
      <c r="E189" s="10"/>
      <c r="F189" s="10"/>
      <c r="G189" s="10">
        <v>0.83</v>
      </c>
      <c r="H189" s="10">
        <v>3.3000000000000002E-2</v>
      </c>
      <c r="I189" s="10">
        <v>3.0000000000000001E-3</v>
      </c>
      <c r="J189" s="10">
        <v>1</v>
      </c>
      <c r="K189" s="10">
        <v>11.45</v>
      </c>
      <c r="L189" s="10">
        <v>154</v>
      </c>
      <c r="M189" s="10"/>
      <c r="N189" s="10">
        <f t="shared" si="61"/>
        <v>49.8</v>
      </c>
      <c r="O189" s="10">
        <f t="shared" si="62"/>
        <v>5.9400000000000001E-2</v>
      </c>
      <c r="P189" s="10">
        <f t="shared" si="63"/>
        <v>0.18</v>
      </c>
      <c r="Q189" s="10">
        <f t="shared" si="64"/>
        <v>78.200130000000001</v>
      </c>
      <c r="R189" s="10">
        <f>Q189/C189+M189+100</f>
        <v>139.100065</v>
      </c>
      <c r="S189"/>
      <c r="T189"/>
    </row>
    <row r="190" spans="1:20" hidden="1" x14ac:dyDescent="0.25">
      <c r="A190" s="5" t="s">
        <v>256</v>
      </c>
      <c r="B190" s="10" t="s">
        <v>33</v>
      </c>
      <c r="C190" s="7">
        <v>5</v>
      </c>
      <c r="D190" s="7" t="s">
        <v>34</v>
      </c>
      <c r="E190" s="5"/>
      <c r="F190" s="5"/>
      <c r="G190" s="12">
        <v>0.83</v>
      </c>
      <c r="H190" s="12">
        <v>3.3000000000000002E-2</v>
      </c>
      <c r="I190" s="12">
        <v>3.0000000000000001E-3</v>
      </c>
      <c r="J190" s="12">
        <v>1</v>
      </c>
      <c r="K190" s="12">
        <v>11.45</v>
      </c>
      <c r="L190" s="12">
        <v>154</v>
      </c>
      <c r="M190" s="12"/>
      <c r="N190" s="12">
        <f t="shared" si="61"/>
        <v>124.49999999999999</v>
      </c>
      <c r="O190" s="12">
        <f t="shared" si="62"/>
        <v>0.14850000000000002</v>
      </c>
      <c r="P190" s="12">
        <f t="shared" si="63"/>
        <v>0.44999999999999996</v>
      </c>
      <c r="Q190" s="12">
        <f t="shared" si="64"/>
        <v>195.50032499999998</v>
      </c>
      <c r="R190" s="12">
        <f>Q190/C190+M190+150</f>
        <v>189.100065</v>
      </c>
      <c r="S190"/>
      <c r="T190"/>
    </row>
    <row r="191" spans="1:20" hidden="1" x14ac:dyDescent="0.25">
      <c r="A191" s="10" t="s">
        <v>226</v>
      </c>
      <c r="B191" s="10" t="s">
        <v>33</v>
      </c>
      <c r="C191" s="11">
        <v>3</v>
      </c>
      <c r="D191" s="11"/>
      <c r="E191" s="10"/>
      <c r="F191" s="10"/>
      <c r="G191" s="10">
        <v>0.83</v>
      </c>
      <c r="H191" s="10">
        <v>3.3000000000000002E-2</v>
      </c>
      <c r="I191" s="10">
        <v>3.0000000000000001E-3</v>
      </c>
      <c r="J191" s="10">
        <v>1</v>
      </c>
      <c r="K191" s="10">
        <v>11.45</v>
      </c>
      <c r="L191" s="10">
        <v>154</v>
      </c>
      <c r="M191" s="10">
        <v>37.549999999999997</v>
      </c>
      <c r="N191" s="10">
        <f t="shared" si="61"/>
        <v>74.699999999999989</v>
      </c>
      <c r="O191" s="10">
        <f t="shared" si="62"/>
        <v>8.9100000000000013E-2</v>
      </c>
      <c r="P191" s="10">
        <f t="shared" si="63"/>
        <v>0.27</v>
      </c>
      <c r="Q191" s="10">
        <f t="shared" si="64"/>
        <v>154.85019499999999</v>
      </c>
      <c r="R191" s="10">
        <f>Q191/C191+M191+200</f>
        <v>289.16673166666669</v>
      </c>
      <c r="S191"/>
      <c r="T191"/>
    </row>
    <row r="192" spans="1:20" hidden="1" x14ac:dyDescent="0.25">
      <c r="A192" s="10" t="s">
        <v>191</v>
      </c>
      <c r="B192" s="10" t="s">
        <v>33</v>
      </c>
      <c r="C192" s="11">
        <v>5</v>
      </c>
      <c r="D192" s="11"/>
      <c r="E192" s="10"/>
      <c r="F192" s="10"/>
      <c r="G192" s="10">
        <v>0.83</v>
      </c>
      <c r="H192" s="10">
        <v>3.3000000000000002E-2</v>
      </c>
      <c r="I192" s="10">
        <v>3.0000000000000001E-3</v>
      </c>
      <c r="J192" s="10">
        <v>1</v>
      </c>
      <c r="K192" s="10">
        <v>11.45</v>
      </c>
      <c r="L192" s="10">
        <v>154</v>
      </c>
      <c r="M192" s="10">
        <v>37.549999999999997</v>
      </c>
      <c r="N192" s="10">
        <f t="shared" si="61"/>
        <v>124.49999999999999</v>
      </c>
      <c r="O192" s="10">
        <f t="shared" si="62"/>
        <v>0.14850000000000002</v>
      </c>
      <c r="P192" s="10">
        <f t="shared" si="63"/>
        <v>0.44999999999999996</v>
      </c>
      <c r="Q192" s="10">
        <f t="shared" si="64"/>
        <v>233.05032499999999</v>
      </c>
      <c r="R192" s="10">
        <f>Q192/C192+M192+2200</f>
        <v>2284.160065</v>
      </c>
      <c r="S192"/>
      <c r="T192"/>
    </row>
    <row r="193" spans="1:20" x14ac:dyDescent="0.25">
      <c r="A193" s="10" t="s">
        <v>130</v>
      </c>
      <c r="B193" s="10" t="s">
        <v>93</v>
      </c>
      <c r="C193" s="11">
        <v>19</v>
      </c>
      <c r="D193" s="11">
        <v>1</v>
      </c>
      <c r="E193" s="10"/>
      <c r="F193" s="10"/>
      <c r="G193" s="10">
        <v>0.83</v>
      </c>
      <c r="H193" s="10">
        <v>3.3000000000000002E-2</v>
      </c>
      <c r="I193" s="10">
        <v>3.0000000000000001E-3</v>
      </c>
      <c r="J193" s="10">
        <v>1</v>
      </c>
      <c r="K193" s="10">
        <v>11.45</v>
      </c>
      <c r="L193" s="10">
        <v>154</v>
      </c>
      <c r="M193" s="10">
        <v>37.549999999999997</v>
      </c>
      <c r="N193" s="10">
        <f t="shared" si="61"/>
        <v>473.09999999999997</v>
      </c>
      <c r="O193" s="10">
        <f t="shared" si="62"/>
        <v>0.56430000000000002</v>
      </c>
      <c r="P193" s="10">
        <f t="shared" si="63"/>
        <v>1.71</v>
      </c>
      <c r="Q193" s="10">
        <f t="shared" si="64"/>
        <v>780.451235</v>
      </c>
      <c r="R193" s="24">
        <f>Q193/C193+M193</f>
        <v>78.626380789473671</v>
      </c>
      <c r="S193" s="5">
        <f>R193*5</f>
        <v>393.13190394736836</v>
      </c>
      <c r="T193" s="5">
        <f>R193*3</f>
        <v>235.87914236842101</v>
      </c>
    </row>
    <row r="194" spans="1:20" hidden="1" x14ac:dyDescent="0.25">
      <c r="A194" s="22" t="s">
        <v>187</v>
      </c>
      <c r="B194" s="22"/>
      <c r="C194" s="23">
        <v>1</v>
      </c>
      <c r="D194" s="23"/>
      <c r="E194" s="22"/>
      <c r="F194" s="22"/>
      <c r="G194" s="22">
        <v>0.83</v>
      </c>
      <c r="H194" s="22">
        <v>3.3000000000000002E-2</v>
      </c>
      <c r="I194" s="22">
        <v>3.0000000000000001E-3</v>
      </c>
      <c r="J194" s="22">
        <v>1</v>
      </c>
      <c r="K194" s="22">
        <v>11.45</v>
      </c>
      <c r="L194" s="22">
        <v>154</v>
      </c>
      <c r="M194" s="22">
        <v>37.549999999999997</v>
      </c>
      <c r="N194" s="22">
        <f t="shared" si="61"/>
        <v>24.9</v>
      </c>
      <c r="O194" s="22">
        <f t="shared" si="62"/>
        <v>2.9700000000000001E-2</v>
      </c>
      <c r="P194" s="22">
        <f t="shared" si="63"/>
        <v>0.09</v>
      </c>
      <c r="Q194" s="22">
        <f t="shared" si="64"/>
        <v>76.650064999999998</v>
      </c>
      <c r="R194" s="22">
        <f>Q194/C194+M194+2200</f>
        <v>2314.200065</v>
      </c>
      <c r="S194"/>
      <c r="T194"/>
    </row>
    <row r="195" spans="1:20" x14ac:dyDescent="0.25">
      <c r="A195" s="10" t="s">
        <v>122</v>
      </c>
      <c r="B195" s="10" t="s">
        <v>120</v>
      </c>
      <c r="C195" s="11">
        <v>120</v>
      </c>
      <c r="D195" s="11"/>
      <c r="E195" s="10"/>
      <c r="F195" s="10"/>
      <c r="G195" s="10">
        <v>0.83</v>
      </c>
      <c r="H195" s="10">
        <v>3.3000000000000002E-2</v>
      </c>
      <c r="I195" s="10">
        <v>3.0000000000000001E-3</v>
      </c>
      <c r="J195" s="10">
        <v>1</v>
      </c>
      <c r="K195" s="10">
        <v>11.45</v>
      </c>
      <c r="L195" s="10">
        <v>154</v>
      </c>
      <c r="M195" s="10">
        <v>37.549999999999997</v>
      </c>
      <c r="N195" s="10">
        <f t="shared" si="61"/>
        <v>2988</v>
      </c>
      <c r="O195" s="10">
        <f t="shared" si="62"/>
        <v>3.5640000000000001</v>
      </c>
      <c r="P195" s="10">
        <f t="shared" si="63"/>
        <v>10.799999999999999</v>
      </c>
      <c r="Q195" s="10">
        <f t="shared" si="64"/>
        <v>4729.5577999999996</v>
      </c>
      <c r="R195" s="24">
        <f>Q195/C195+M195</f>
        <v>76.96298166666665</v>
      </c>
      <c r="S195" s="5">
        <f t="shared" ref="S195:S206" si="65">R195*5</f>
        <v>384.81490833333328</v>
      </c>
      <c r="T195" s="5">
        <f t="shared" ref="T195:T206" si="66">R195*3</f>
        <v>230.88894499999995</v>
      </c>
    </row>
    <row r="196" spans="1:20" x14ac:dyDescent="0.25">
      <c r="A196" s="10" t="s">
        <v>49</v>
      </c>
      <c r="B196" s="10" t="s">
        <v>44</v>
      </c>
      <c r="C196" s="11">
        <v>480</v>
      </c>
      <c r="D196" s="11" t="s">
        <v>45</v>
      </c>
      <c r="E196" s="10"/>
      <c r="F196" s="10"/>
      <c r="G196" s="10">
        <v>0.83</v>
      </c>
      <c r="H196" s="10">
        <v>3.3000000000000002E-2</v>
      </c>
      <c r="I196" s="10">
        <v>3.0000000000000001E-3</v>
      </c>
      <c r="J196" s="10">
        <v>1</v>
      </c>
      <c r="K196" s="10">
        <v>11.45</v>
      </c>
      <c r="L196" s="10">
        <v>154</v>
      </c>
      <c r="M196" s="10">
        <v>77.2</v>
      </c>
      <c r="N196" s="10">
        <f>G196*C196*0.9</f>
        <v>358.56</v>
      </c>
      <c r="O196" s="10">
        <f t="shared" si="62"/>
        <v>14.256</v>
      </c>
      <c r="P196" s="10">
        <f>I196*C196*0.9</f>
        <v>1.296</v>
      </c>
      <c r="Q196" s="10">
        <f t="shared" si="64"/>
        <v>798.5752</v>
      </c>
      <c r="R196" s="24">
        <f>Q196/C196</f>
        <v>1.6636983333333333</v>
      </c>
      <c r="S196" s="5">
        <f t="shared" si="65"/>
        <v>8.3184916666666666</v>
      </c>
      <c r="T196" s="5">
        <f t="shared" si="66"/>
        <v>4.9910949999999996</v>
      </c>
    </row>
    <row r="197" spans="1:20" x14ac:dyDescent="0.25">
      <c r="A197" s="10" t="s">
        <v>90</v>
      </c>
      <c r="B197" s="10" t="s">
        <v>44</v>
      </c>
      <c r="C197" s="11">
        <v>1248</v>
      </c>
      <c r="D197" s="11" t="s">
        <v>45</v>
      </c>
      <c r="E197" s="10"/>
      <c r="F197" s="10"/>
      <c r="G197" s="10">
        <v>0.83</v>
      </c>
      <c r="H197" s="10">
        <v>3.3000000000000002E-2</v>
      </c>
      <c r="I197" s="10">
        <v>3.0000000000000001E-3</v>
      </c>
      <c r="J197" s="10">
        <v>1</v>
      </c>
      <c r="K197" s="10">
        <v>11.45</v>
      </c>
      <c r="L197" s="10">
        <v>154</v>
      </c>
      <c r="M197" s="10">
        <v>77.2</v>
      </c>
      <c r="N197" s="10">
        <f>G197*C197*30</f>
        <v>31075.199999999997</v>
      </c>
      <c r="O197" s="10">
        <f t="shared" si="62"/>
        <v>37.065600000000003</v>
      </c>
      <c r="P197" s="10">
        <f>I197*C197*30</f>
        <v>112.32000000000001</v>
      </c>
      <c r="Q197" s="10">
        <f t="shared" si="64"/>
        <v>48874.081120000003</v>
      </c>
      <c r="R197" s="24">
        <f>Q197/C197</f>
        <v>39.161923974358977</v>
      </c>
      <c r="S197" s="5">
        <f t="shared" si="65"/>
        <v>195.80961987179489</v>
      </c>
      <c r="T197" s="5">
        <f t="shared" si="66"/>
        <v>117.48577192307692</v>
      </c>
    </row>
    <row r="198" spans="1:20" x14ac:dyDescent="0.25">
      <c r="A198" s="10" t="s">
        <v>91</v>
      </c>
      <c r="B198" s="10" t="s">
        <v>44</v>
      </c>
      <c r="C198" s="11">
        <v>1056</v>
      </c>
      <c r="D198" s="11" t="s">
        <v>45</v>
      </c>
      <c r="E198" s="10"/>
      <c r="F198" s="10"/>
      <c r="G198" s="10">
        <v>0.83</v>
      </c>
      <c r="H198" s="10">
        <v>3.3000000000000002E-2</v>
      </c>
      <c r="I198" s="10">
        <v>3.0000000000000001E-3</v>
      </c>
      <c r="J198" s="10">
        <v>1</v>
      </c>
      <c r="K198" s="10">
        <v>11.45</v>
      </c>
      <c r="L198" s="10">
        <v>154</v>
      </c>
      <c r="M198" s="10">
        <v>77.2</v>
      </c>
      <c r="N198" s="10">
        <f>G198*C198*30</f>
        <v>26294.399999999998</v>
      </c>
      <c r="O198" s="10">
        <f t="shared" si="62"/>
        <v>31.363199999999999</v>
      </c>
      <c r="P198" s="10">
        <f>I198*C198*30</f>
        <v>95.04</v>
      </c>
      <c r="Q198" s="10">
        <f t="shared" si="64"/>
        <v>41366.868640000001</v>
      </c>
      <c r="R198" s="24">
        <f>Q198/C198</f>
        <v>39.173171060606059</v>
      </c>
      <c r="S198" s="5">
        <f t="shared" si="65"/>
        <v>195.86585530303029</v>
      </c>
      <c r="T198" s="5">
        <f t="shared" si="66"/>
        <v>117.51951318181818</v>
      </c>
    </row>
    <row r="199" spans="1:20" x14ac:dyDescent="0.25">
      <c r="A199" s="10" t="s">
        <v>47</v>
      </c>
      <c r="B199" s="10" t="s">
        <v>44</v>
      </c>
      <c r="C199" s="11">
        <v>672</v>
      </c>
      <c r="D199" s="11" t="s">
        <v>45</v>
      </c>
      <c r="E199" s="10"/>
      <c r="F199" s="10"/>
      <c r="G199" s="10">
        <v>0.83</v>
      </c>
      <c r="H199" s="10">
        <v>3.3000000000000002E-2</v>
      </c>
      <c r="I199" s="10">
        <v>3.0000000000000001E-3</v>
      </c>
      <c r="J199" s="10">
        <v>1</v>
      </c>
      <c r="K199" s="10">
        <v>11.45</v>
      </c>
      <c r="L199" s="10">
        <v>154</v>
      </c>
      <c r="M199" s="10">
        <v>77.2</v>
      </c>
      <c r="N199" s="10">
        <f>G199*C199*0.9</f>
        <v>501.98399999999998</v>
      </c>
      <c r="O199" s="10">
        <f t="shared" si="62"/>
        <v>19.958400000000001</v>
      </c>
      <c r="P199" s="10">
        <f>I199*C199*0.9</f>
        <v>1.8144</v>
      </c>
      <c r="Q199" s="10">
        <f t="shared" si="64"/>
        <v>1087.12528</v>
      </c>
      <c r="R199" s="24">
        <f>Q199/C199</f>
        <v>1.6177459523809523</v>
      </c>
      <c r="S199" s="5">
        <f t="shared" si="65"/>
        <v>8.0887297619047622</v>
      </c>
      <c r="T199" s="5">
        <f t="shared" si="66"/>
        <v>4.8532378571428572</v>
      </c>
    </row>
    <row r="200" spans="1:20" x14ac:dyDescent="0.25">
      <c r="A200" s="10" t="s">
        <v>128</v>
      </c>
      <c r="B200" s="10" t="s">
        <v>93</v>
      </c>
      <c r="C200" s="11">
        <v>130</v>
      </c>
      <c r="D200" s="11">
        <v>1</v>
      </c>
      <c r="E200" s="10"/>
      <c r="F200" s="10"/>
      <c r="G200" s="10">
        <v>0.83</v>
      </c>
      <c r="H200" s="10">
        <v>3.3000000000000002E-2</v>
      </c>
      <c r="I200" s="10">
        <v>3.0000000000000001E-3</v>
      </c>
      <c r="J200" s="10">
        <v>1</v>
      </c>
      <c r="K200" s="10">
        <v>11.45</v>
      </c>
      <c r="L200" s="10">
        <v>154</v>
      </c>
      <c r="M200" s="10">
        <v>37.549999999999997</v>
      </c>
      <c r="N200" s="10">
        <f>G200*C200*30</f>
        <v>3236.9999999999995</v>
      </c>
      <c r="O200" s="10">
        <f t="shared" si="62"/>
        <v>3.8610000000000002</v>
      </c>
      <c r="P200" s="10">
        <f>I200*C200*30</f>
        <v>11.700000000000001</v>
      </c>
      <c r="Q200" s="10">
        <f t="shared" si="64"/>
        <v>5120.5584499999995</v>
      </c>
      <c r="R200" s="24">
        <f>Q200/C200+M200</f>
        <v>76.938911153846149</v>
      </c>
      <c r="S200" s="5">
        <f t="shared" si="65"/>
        <v>384.69455576923076</v>
      </c>
      <c r="T200" s="5">
        <f t="shared" si="66"/>
        <v>230.81673346153843</v>
      </c>
    </row>
    <row r="201" spans="1:20" x14ac:dyDescent="0.25">
      <c r="A201" s="10" t="s">
        <v>46</v>
      </c>
      <c r="B201" s="10" t="s">
        <v>44</v>
      </c>
      <c r="C201" s="11">
        <v>384</v>
      </c>
      <c r="D201" s="11" t="s">
        <v>45</v>
      </c>
      <c r="E201" s="10"/>
      <c r="F201" s="10"/>
      <c r="G201" s="10">
        <v>0.83</v>
      </c>
      <c r="H201" s="10">
        <v>3.3000000000000002E-2</v>
      </c>
      <c r="I201" s="10">
        <v>3.0000000000000001E-3</v>
      </c>
      <c r="J201" s="10">
        <v>1</v>
      </c>
      <c r="K201" s="10">
        <v>11.45</v>
      </c>
      <c r="L201" s="10">
        <v>154</v>
      </c>
      <c r="M201" s="10">
        <v>77.2</v>
      </c>
      <c r="N201" s="10">
        <f>G201*C201*0.9</f>
        <v>286.84799999999996</v>
      </c>
      <c r="O201" s="10">
        <f t="shared" si="62"/>
        <v>11.404800000000002</v>
      </c>
      <c r="P201" s="10">
        <f>I201*C201*0.9</f>
        <v>1.0368000000000002</v>
      </c>
      <c r="Q201" s="5">
        <f t="shared" si="64"/>
        <v>654.30016000000001</v>
      </c>
      <c r="R201" s="28">
        <v>2000</v>
      </c>
      <c r="S201" s="5">
        <f t="shared" si="65"/>
        <v>10000</v>
      </c>
      <c r="T201" s="5">
        <f t="shared" si="66"/>
        <v>6000</v>
      </c>
    </row>
    <row r="202" spans="1:20" x14ac:dyDescent="0.25">
      <c r="A202" s="10" t="s">
        <v>129</v>
      </c>
      <c r="B202" s="10" t="s">
        <v>93</v>
      </c>
      <c r="C202" s="11">
        <v>48</v>
      </c>
      <c r="D202" s="11">
        <v>1</v>
      </c>
      <c r="E202" s="10"/>
      <c r="F202" s="10"/>
      <c r="G202" s="10">
        <v>0.83</v>
      </c>
      <c r="H202" s="10">
        <v>3.3000000000000002E-2</v>
      </c>
      <c r="I202" s="10">
        <v>3.0000000000000001E-3</v>
      </c>
      <c r="J202" s="10">
        <v>1</v>
      </c>
      <c r="K202" s="10">
        <v>11.45</v>
      </c>
      <c r="L202" s="10">
        <v>154</v>
      </c>
      <c r="M202" s="10">
        <v>37.549999999999997</v>
      </c>
      <c r="N202" s="10">
        <f>G202*C202*30</f>
        <v>1195.1999999999998</v>
      </c>
      <c r="O202" s="10">
        <f t="shared" si="62"/>
        <v>1.4256000000000002</v>
      </c>
      <c r="P202" s="10">
        <f>I202*C202*30</f>
        <v>4.32</v>
      </c>
      <c r="Q202" s="10">
        <f t="shared" si="64"/>
        <v>1914.3531199999998</v>
      </c>
      <c r="R202" s="24">
        <f>Q202/C202+M202</f>
        <v>77.432356666666664</v>
      </c>
      <c r="S202" s="5">
        <f t="shared" si="65"/>
        <v>387.16178333333335</v>
      </c>
      <c r="T202" s="5">
        <f t="shared" si="66"/>
        <v>232.29706999999999</v>
      </c>
    </row>
    <row r="203" spans="1:20" x14ac:dyDescent="0.25">
      <c r="A203" s="10" t="s">
        <v>48</v>
      </c>
      <c r="B203" s="10" t="s">
        <v>44</v>
      </c>
      <c r="C203" s="11">
        <v>768</v>
      </c>
      <c r="D203" s="11" t="s">
        <v>45</v>
      </c>
      <c r="E203" s="10"/>
      <c r="F203" s="10"/>
      <c r="G203" s="10">
        <v>0.83</v>
      </c>
      <c r="H203" s="10">
        <v>3.3000000000000002E-2</v>
      </c>
      <c r="I203" s="10">
        <v>3.0000000000000001E-3</v>
      </c>
      <c r="J203" s="10">
        <v>1</v>
      </c>
      <c r="K203" s="10">
        <v>11.45</v>
      </c>
      <c r="L203" s="10">
        <v>154</v>
      </c>
      <c r="M203" s="10">
        <v>77.2</v>
      </c>
      <c r="N203" s="10">
        <f>G203*C203*0.9</f>
        <v>573.69599999999991</v>
      </c>
      <c r="O203" s="10">
        <f t="shared" si="62"/>
        <v>22.809600000000003</v>
      </c>
      <c r="P203" s="10">
        <f>I203*C203*0.9</f>
        <v>2.0736000000000003</v>
      </c>
      <c r="Q203" s="10">
        <f t="shared" si="64"/>
        <v>1231.40032</v>
      </c>
      <c r="R203" s="24">
        <f>Q203/C203</f>
        <v>1.6033858333333333</v>
      </c>
      <c r="S203" s="5">
        <f t="shared" si="65"/>
        <v>8.0169291666666673</v>
      </c>
      <c r="T203" s="5">
        <f t="shared" si="66"/>
        <v>4.8101574999999999</v>
      </c>
    </row>
    <row r="204" spans="1:20" x14ac:dyDescent="0.25">
      <c r="A204" s="10" t="s">
        <v>73</v>
      </c>
      <c r="B204" s="10" t="s">
        <v>44</v>
      </c>
      <c r="C204" s="11">
        <v>384</v>
      </c>
      <c r="D204" s="11" t="s">
        <v>45</v>
      </c>
      <c r="E204" s="10"/>
      <c r="F204" s="10"/>
      <c r="G204" s="12">
        <v>0.83</v>
      </c>
      <c r="H204" s="12">
        <v>3.3000000000000002E-2</v>
      </c>
      <c r="I204" s="12">
        <v>3.0000000000000001E-3</v>
      </c>
      <c r="J204" s="10">
        <v>1</v>
      </c>
      <c r="K204" s="10">
        <v>11.45</v>
      </c>
      <c r="L204" s="10">
        <v>154</v>
      </c>
      <c r="M204" s="10">
        <v>77.2</v>
      </c>
      <c r="N204" s="10">
        <f t="shared" ref="N204:N221" si="67">G204*C204*30</f>
        <v>9561.5999999999985</v>
      </c>
      <c r="O204" s="10">
        <f t="shared" si="62"/>
        <v>11.404800000000002</v>
      </c>
      <c r="P204" s="10">
        <f t="shared" ref="P204:P221" si="68">I204*C204*30</f>
        <v>34.56</v>
      </c>
      <c r="Q204" s="10">
        <f t="shared" si="64"/>
        <v>15091.624959999999</v>
      </c>
      <c r="R204" s="24">
        <f>Q204/C204</f>
        <v>39.301106666666662</v>
      </c>
      <c r="S204" s="5">
        <f t="shared" si="65"/>
        <v>196.50553333333332</v>
      </c>
      <c r="T204" s="5">
        <f t="shared" si="66"/>
        <v>117.90331999999998</v>
      </c>
    </row>
    <row r="205" spans="1:20" x14ac:dyDescent="0.25">
      <c r="A205" s="5" t="s">
        <v>108</v>
      </c>
      <c r="B205" s="5" t="s">
        <v>93</v>
      </c>
      <c r="C205" s="7">
        <v>17</v>
      </c>
      <c r="D205" s="7">
        <v>3</v>
      </c>
      <c r="E205" s="5"/>
      <c r="F205" s="5"/>
      <c r="G205" s="12">
        <v>0.83</v>
      </c>
      <c r="H205" s="12">
        <v>3.3000000000000002E-2</v>
      </c>
      <c r="I205" s="12">
        <v>3.0000000000000001E-3</v>
      </c>
      <c r="J205" s="12">
        <v>1</v>
      </c>
      <c r="K205" s="12">
        <v>11.45</v>
      </c>
      <c r="L205" s="12">
        <v>154</v>
      </c>
      <c r="M205" s="12">
        <v>11.81</v>
      </c>
      <c r="N205" s="12">
        <f t="shared" si="67"/>
        <v>423.29999999999995</v>
      </c>
      <c r="O205" s="12">
        <f t="shared" si="62"/>
        <v>0.50490000000000002</v>
      </c>
      <c r="P205" s="12">
        <f t="shared" si="68"/>
        <v>1.53</v>
      </c>
      <c r="Q205" s="12">
        <f t="shared" si="64"/>
        <v>676.51110499999993</v>
      </c>
      <c r="R205" s="30">
        <f>Q205/C205+M205</f>
        <v>51.604770882352938</v>
      </c>
      <c r="S205" s="5">
        <f t="shared" si="65"/>
        <v>258.02385441176466</v>
      </c>
      <c r="T205" s="5">
        <f t="shared" si="66"/>
        <v>154.81431264705881</v>
      </c>
    </row>
    <row r="206" spans="1:20" x14ac:dyDescent="0.25">
      <c r="A206" s="5" t="s">
        <v>107</v>
      </c>
      <c r="B206" s="5" t="s">
        <v>93</v>
      </c>
      <c r="C206" s="7">
        <v>64</v>
      </c>
      <c r="D206" s="7">
        <v>3</v>
      </c>
      <c r="E206" s="5"/>
      <c r="F206" s="5"/>
      <c r="G206" s="12">
        <v>0.83</v>
      </c>
      <c r="H206" s="12">
        <v>3.3000000000000002E-2</v>
      </c>
      <c r="I206" s="12">
        <v>3.0000000000000001E-3</v>
      </c>
      <c r="J206" s="12">
        <v>1</v>
      </c>
      <c r="K206" s="12">
        <v>11.45</v>
      </c>
      <c r="L206" s="12">
        <v>154</v>
      </c>
      <c r="M206" s="12">
        <v>11.81</v>
      </c>
      <c r="N206" s="12">
        <f t="shared" si="67"/>
        <v>1593.6</v>
      </c>
      <c r="O206" s="12">
        <f t="shared" si="62"/>
        <v>1.9008</v>
      </c>
      <c r="P206" s="12">
        <f t="shared" si="68"/>
        <v>5.76</v>
      </c>
      <c r="Q206" s="12">
        <f t="shared" si="64"/>
        <v>2514.2141599999995</v>
      </c>
      <c r="R206" s="30">
        <f>Q206/C206+M206</f>
        <v>51.094596249999995</v>
      </c>
      <c r="S206" s="5">
        <f t="shared" si="65"/>
        <v>255.47298124999998</v>
      </c>
      <c r="T206" s="5">
        <f t="shared" si="66"/>
        <v>153.28378874999999</v>
      </c>
    </row>
    <row r="207" spans="1:20" hidden="1" x14ac:dyDescent="0.25">
      <c r="A207" s="10" t="s">
        <v>220</v>
      </c>
      <c r="B207" s="10"/>
      <c r="C207" s="11">
        <v>122</v>
      </c>
      <c r="D207" s="11"/>
      <c r="E207" s="10"/>
      <c r="F207" s="10"/>
      <c r="G207" s="10">
        <v>0.83</v>
      </c>
      <c r="H207" s="10">
        <v>3.3000000000000002E-2</v>
      </c>
      <c r="I207" s="10">
        <v>3.0000000000000001E-3</v>
      </c>
      <c r="J207" s="10">
        <v>1</v>
      </c>
      <c r="K207" s="10">
        <v>11.45</v>
      </c>
      <c r="L207" s="10">
        <v>154</v>
      </c>
      <c r="M207" s="10">
        <v>37.549999999999997</v>
      </c>
      <c r="N207" s="10">
        <f t="shared" si="67"/>
        <v>3037.7999999999997</v>
      </c>
      <c r="O207" s="10">
        <f t="shared" si="62"/>
        <v>3.6233999999999997</v>
      </c>
      <c r="P207" s="10">
        <f t="shared" si="68"/>
        <v>10.98</v>
      </c>
      <c r="Q207" s="10">
        <f t="shared" si="64"/>
        <v>4807.7579299999998</v>
      </c>
      <c r="R207" s="10">
        <f>Q207/C207+M207+2200</f>
        <v>2276.9578518852459</v>
      </c>
      <c r="S207"/>
      <c r="T207"/>
    </row>
    <row r="208" spans="1:20" x14ac:dyDescent="0.25">
      <c r="A208" s="5" t="s">
        <v>97</v>
      </c>
      <c r="B208" s="5" t="s">
        <v>29</v>
      </c>
      <c r="C208" s="7">
        <v>928</v>
      </c>
      <c r="D208" s="7" t="s">
        <v>20</v>
      </c>
      <c r="E208" s="5"/>
      <c r="F208" s="5"/>
      <c r="G208" s="12">
        <v>0.83</v>
      </c>
      <c r="H208" s="12">
        <v>3.3000000000000002E-2</v>
      </c>
      <c r="I208" s="12">
        <v>3.0000000000000001E-3</v>
      </c>
      <c r="J208" s="12">
        <v>1</v>
      </c>
      <c r="K208" s="12">
        <v>11.45</v>
      </c>
      <c r="L208" s="12">
        <v>154</v>
      </c>
      <c r="M208" s="12">
        <v>6.68</v>
      </c>
      <c r="N208" s="12">
        <f t="shared" si="67"/>
        <v>23107.200000000001</v>
      </c>
      <c r="O208" s="12">
        <f t="shared" si="62"/>
        <v>27.561600000000002</v>
      </c>
      <c r="P208" s="12">
        <f t="shared" si="68"/>
        <v>83.52000000000001</v>
      </c>
      <c r="Q208" s="12">
        <f t="shared" si="64"/>
        <v>36291.54032</v>
      </c>
      <c r="R208" s="30">
        <f>Q208/C208+M208</f>
        <v>45.787263275862067</v>
      </c>
      <c r="S208" s="5">
        <f>R208*5</f>
        <v>228.93631637931034</v>
      </c>
      <c r="T208" s="5">
        <f>R208*3</f>
        <v>137.36178982758619</v>
      </c>
    </row>
    <row r="209" spans="1:20" hidden="1" x14ac:dyDescent="0.25">
      <c r="A209" s="5" t="s">
        <v>264</v>
      </c>
      <c r="B209" s="10" t="s">
        <v>33</v>
      </c>
      <c r="C209" s="7">
        <v>6</v>
      </c>
      <c r="D209" s="7">
        <v>3</v>
      </c>
      <c r="E209" s="5"/>
      <c r="F209" s="5"/>
      <c r="G209" s="12">
        <v>0.83</v>
      </c>
      <c r="H209" s="12">
        <v>3.3000000000000002E-2</v>
      </c>
      <c r="I209" s="12">
        <v>3.0000000000000001E-3</v>
      </c>
      <c r="J209" s="12">
        <v>1</v>
      </c>
      <c r="K209" s="12">
        <v>11.45</v>
      </c>
      <c r="L209" s="12">
        <v>154</v>
      </c>
      <c r="M209" s="12">
        <v>9.77</v>
      </c>
      <c r="N209" s="12">
        <f t="shared" si="67"/>
        <v>149.39999999999998</v>
      </c>
      <c r="O209" s="12">
        <f t="shared" si="62"/>
        <v>0.17820000000000003</v>
      </c>
      <c r="P209" s="12">
        <f t="shared" si="68"/>
        <v>0.54</v>
      </c>
      <c r="Q209" s="12">
        <f t="shared" si="64"/>
        <v>244.37038999999999</v>
      </c>
      <c r="R209" s="12">
        <f>Q209/C209+M209+295.8</f>
        <v>346.29839833333335</v>
      </c>
      <c r="S209"/>
      <c r="T209"/>
    </row>
    <row r="210" spans="1:20" x14ac:dyDescent="0.25">
      <c r="A210" s="5" t="s">
        <v>99</v>
      </c>
      <c r="B210" s="5" t="s">
        <v>29</v>
      </c>
      <c r="C210" s="7">
        <v>324</v>
      </c>
      <c r="D210" s="7" t="s">
        <v>20</v>
      </c>
      <c r="E210" s="5"/>
      <c r="F210" s="5"/>
      <c r="G210" s="12">
        <v>0.83</v>
      </c>
      <c r="H210" s="12">
        <v>3.3000000000000002E-2</v>
      </c>
      <c r="I210" s="12">
        <v>3.0000000000000001E-3</v>
      </c>
      <c r="J210" s="12">
        <v>1</v>
      </c>
      <c r="K210" s="12">
        <v>11.45</v>
      </c>
      <c r="L210" s="12">
        <v>154</v>
      </c>
      <c r="M210" s="12">
        <v>6.68</v>
      </c>
      <c r="N210" s="12">
        <f t="shared" si="67"/>
        <v>8067.5999999999985</v>
      </c>
      <c r="O210" s="12">
        <f t="shared" si="62"/>
        <v>9.6227999999999998</v>
      </c>
      <c r="P210" s="12">
        <f t="shared" si="68"/>
        <v>29.16</v>
      </c>
      <c r="Q210" s="12">
        <f t="shared" si="64"/>
        <v>12675.101059999999</v>
      </c>
      <c r="R210" s="30">
        <f>Q210/C210+M210</f>
        <v>45.800682283950614</v>
      </c>
      <c r="S210" s="5">
        <f t="shared" ref="S210:S211" si="69">R210*5</f>
        <v>229.00341141975306</v>
      </c>
      <c r="T210" s="5">
        <f t="shared" ref="T210:T211" si="70">R210*3</f>
        <v>137.40204685185185</v>
      </c>
    </row>
    <row r="211" spans="1:20" x14ac:dyDescent="0.25">
      <c r="A211" s="10" t="s">
        <v>124</v>
      </c>
      <c r="B211" s="10" t="s">
        <v>93</v>
      </c>
      <c r="C211" s="11">
        <v>87</v>
      </c>
      <c r="D211" s="11">
        <v>2</v>
      </c>
      <c r="E211" s="10"/>
      <c r="F211" s="10"/>
      <c r="G211" s="10">
        <v>0.83</v>
      </c>
      <c r="H211" s="10">
        <v>3.3000000000000002E-2</v>
      </c>
      <c r="I211" s="10">
        <v>3.0000000000000001E-3</v>
      </c>
      <c r="J211" s="10">
        <v>1</v>
      </c>
      <c r="K211" s="10">
        <v>11.45</v>
      </c>
      <c r="L211" s="10">
        <v>154</v>
      </c>
      <c r="M211" s="10">
        <v>7.42</v>
      </c>
      <c r="N211" s="10">
        <f t="shared" si="67"/>
        <v>2166.2999999999997</v>
      </c>
      <c r="O211" s="10">
        <f t="shared" si="62"/>
        <v>2.5838999999999999</v>
      </c>
      <c r="P211" s="10">
        <f t="shared" si="68"/>
        <v>7.83</v>
      </c>
      <c r="Q211" s="10">
        <f t="shared" si="64"/>
        <v>3409.1256549999998</v>
      </c>
      <c r="R211" s="24">
        <f>Q211/C211+M211</f>
        <v>46.605352356321838</v>
      </c>
      <c r="S211" s="5">
        <f t="shared" si="69"/>
        <v>233.0267617816092</v>
      </c>
      <c r="T211" s="5">
        <f t="shared" si="70"/>
        <v>139.81605706896551</v>
      </c>
    </row>
    <row r="212" spans="1:20" hidden="1" x14ac:dyDescent="0.25">
      <c r="A212" s="10" t="s">
        <v>216</v>
      </c>
      <c r="B212" s="10"/>
      <c r="C212" s="11">
        <v>171</v>
      </c>
      <c r="D212" s="11"/>
      <c r="E212" s="10"/>
      <c r="F212" s="10"/>
      <c r="G212" s="10">
        <v>0.83</v>
      </c>
      <c r="H212" s="10">
        <v>3.3000000000000002E-2</v>
      </c>
      <c r="I212" s="10">
        <v>3.0000000000000001E-3</v>
      </c>
      <c r="J212" s="10">
        <v>1</v>
      </c>
      <c r="K212" s="10">
        <v>11.45</v>
      </c>
      <c r="L212" s="10">
        <v>154</v>
      </c>
      <c r="M212" s="10">
        <v>37.549999999999997</v>
      </c>
      <c r="N212" s="10">
        <f t="shared" si="67"/>
        <v>4257.9000000000005</v>
      </c>
      <c r="O212" s="10">
        <f t="shared" si="62"/>
        <v>5.0787000000000004</v>
      </c>
      <c r="P212" s="10">
        <f t="shared" si="68"/>
        <v>15.39</v>
      </c>
      <c r="Q212" s="10">
        <f t="shared" si="64"/>
        <v>6723.6611150000008</v>
      </c>
      <c r="R212" s="10">
        <f>Q212/C212+M212+2200</f>
        <v>2276.8696556432747</v>
      </c>
      <c r="S212"/>
      <c r="T212"/>
    </row>
    <row r="213" spans="1:20" x14ac:dyDescent="0.25">
      <c r="A213" s="10" t="s">
        <v>81</v>
      </c>
      <c r="B213" s="10" t="s">
        <v>44</v>
      </c>
      <c r="C213" s="11">
        <v>192</v>
      </c>
      <c r="D213" s="11" t="s">
        <v>45</v>
      </c>
      <c r="E213" s="10"/>
      <c r="F213" s="10"/>
      <c r="G213" s="10">
        <v>0.83</v>
      </c>
      <c r="H213" s="10">
        <v>3.3000000000000002E-2</v>
      </c>
      <c r="I213" s="10">
        <v>3.0000000000000001E-3</v>
      </c>
      <c r="J213" s="10">
        <v>1</v>
      </c>
      <c r="K213" s="10">
        <v>11.45</v>
      </c>
      <c r="L213" s="10">
        <v>154</v>
      </c>
      <c r="M213" s="10">
        <v>77.2</v>
      </c>
      <c r="N213" s="10">
        <f t="shared" si="67"/>
        <v>4780.7999999999993</v>
      </c>
      <c r="O213" s="10">
        <f t="shared" si="62"/>
        <v>5.7024000000000008</v>
      </c>
      <c r="P213" s="10">
        <f t="shared" si="68"/>
        <v>17.28</v>
      </c>
      <c r="Q213" s="10">
        <f t="shared" si="64"/>
        <v>7584.4124799999991</v>
      </c>
      <c r="R213" s="24">
        <f>Q213/C213</f>
        <v>39.502148333333331</v>
      </c>
      <c r="S213" s="5">
        <f t="shared" ref="S213:S214" si="71">R213*5</f>
        <v>197.51074166666666</v>
      </c>
      <c r="T213" s="5">
        <f t="shared" ref="T213:T214" si="72">R213*3</f>
        <v>118.50644499999999</v>
      </c>
    </row>
    <row r="214" spans="1:20" x14ac:dyDescent="0.25">
      <c r="A214" s="10" t="s">
        <v>270</v>
      </c>
      <c r="B214" s="10" t="s">
        <v>44</v>
      </c>
      <c r="C214" s="11">
        <v>864</v>
      </c>
      <c r="D214" s="11" t="s">
        <v>45</v>
      </c>
      <c r="E214" s="10"/>
      <c r="F214" s="10"/>
      <c r="G214" s="10">
        <v>0.83</v>
      </c>
      <c r="H214" s="10">
        <v>3.3000000000000002E-2</v>
      </c>
      <c r="I214" s="10">
        <v>3.0000000000000001E-3</v>
      </c>
      <c r="J214" s="10">
        <v>1</v>
      </c>
      <c r="K214" s="10">
        <v>11.45</v>
      </c>
      <c r="L214" s="10">
        <v>154</v>
      </c>
      <c r="M214" s="10">
        <v>77.2</v>
      </c>
      <c r="N214" s="10">
        <f t="shared" si="67"/>
        <v>21513.599999999999</v>
      </c>
      <c r="O214" s="10">
        <f t="shared" si="62"/>
        <v>25.660800000000002</v>
      </c>
      <c r="P214" s="10">
        <f t="shared" si="68"/>
        <v>77.760000000000005</v>
      </c>
      <c r="Q214" s="10">
        <f t="shared" si="64"/>
        <v>33859.656159999999</v>
      </c>
      <c r="R214" s="24">
        <f>Q214/C214</f>
        <v>39.189416851851853</v>
      </c>
      <c r="S214" s="5">
        <f t="shared" si="71"/>
        <v>195.94708425925927</v>
      </c>
      <c r="T214" s="5">
        <f t="shared" si="72"/>
        <v>117.56825055555555</v>
      </c>
    </row>
    <row r="215" spans="1:20" hidden="1" x14ac:dyDescent="0.25">
      <c r="A215" s="29" t="s">
        <v>236</v>
      </c>
      <c r="B215" s="10" t="s">
        <v>33</v>
      </c>
      <c r="C215" s="35">
        <v>15</v>
      </c>
      <c r="D215" s="7"/>
      <c r="E215" s="5"/>
      <c r="F215" s="5"/>
      <c r="G215" s="12">
        <v>0.83</v>
      </c>
      <c r="H215" s="12">
        <v>3.3000000000000002E-2</v>
      </c>
      <c r="I215" s="12">
        <v>3.0000000000000001E-3</v>
      </c>
      <c r="J215" s="12">
        <v>1</v>
      </c>
      <c r="K215" s="12">
        <v>11.45</v>
      </c>
      <c r="L215" s="12">
        <v>154</v>
      </c>
      <c r="M215" s="12">
        <v>37.549999999999997</v>
      </c>
      <c r="N215" s="12">
        <f t="shared" si="67"/>
        <v>373.5</v>
      </c>
      <c r="O215" s="12">
        <f t="shared" si="62"/>
        <v>0.44550000000000001</v>
      </c>
      <c r="P215" s="12">
        <f t="shared" si="68"/>
        <v>1.3499999999999999</v>
      </c>
      <c r="Q215" s="12">
        <f t="shared" si="64"/>
        <v>624.05097499999999</v>
      </c>
      <c r="R215" s="12">
        <f>Q215/C215+M215+2200</f>
        <v>2279.1533983333334</v>
      </c>
      <c r="S215"/>
      <c r="T215"/>
    </row>
    <row r="216" spans="1:20" hidden="1" x14ac:dyDescent="0.25">
      <c r="A216" s="10" t="s">
        <v>203</v>
      </c>
      <c r="B216" s="10" t="s">
        <v>33</v>
      </c>
      <c r="C216" s="11">
        <v>4</v>
      </c>
      <c r="D216" s="11"/>
      <c r="E216" s="10"/>
      <c r="F216" s="10"/>
      <c r="G216" s="10">
        <v>0.83</v>
      </c>
      <c r="H216" s="10">
        <v>3.3000000000000002E-2</v>
      </c>
      <c r="I216" s="10">
        <v>3.0000000000000001E-3</v>
      </c>
      <c r="J216" s="10">
        <v>1</v>
      </c>
      <c r="K216" s="10">
        <v>11.45</v>
      </c>
      <c r="L216" s="10">
        <v>154</v>
      </c>
      <c r="M216" s="10">
        <v>37.549999999999997</v>
      </c>
      <c r="N216" s="10">
        <f t="shared" si="67"/>
        <v>99.6</v>
      </c>
      <c r="O216" s="10">
        <f t="shared" si="62"/>
        <v>0.1188</v>
      </c>
      <c r="P216" s="10">
        <f t="shared" si="68"/>
        <v>0.36</v>
      </c>
      <c r="Q216" s="10">
        <f t="shared" si="64"/>
        <v>193.95025999999999</v>
      </c>
      <c r="R216" s="10">
        <f>Q216/C216+M216+2200</f>
        <v>2286.0375650000001</v>
      </c>
      <c r="S216"/>
      <c r="T216"/>
    </row>
    <row r="217" spans="1:20" hidden="1" x14ac:dyDescent="0.25">
      <c r="A217" s="10" t="s">
        <v>201</v>
      </c>
      <c r="B217" s="10" t="s">
        <v>33</v>
      </c>
      <c r="C217" s="11">
        <v>216</v>
      </c>
      <c r="D217" s="11"/>
      <c r="E217" s="10"/>
      <c r="F217" s="10"/>
      <c r="G217" s="10">
        <v>0.83</v>
      </c>
      <c r="H217" s="10">
        <v>3.3000000000000002E-2</v>
      </c>
      <c r="I217" s="10">
        <v>3.0000000000000001E-3</v>
      </c>
      <c r="J217" s="10">
        <v>1</v>
      </c>
      <c r="K217" s="10">
        <v>11.45</v>
      </c>
      <c r="L217" s="10">
        <v>154</v>
      </c>
      <c r="M217" s="10">
        <v>37.549999999999997</v>
      </c>
      <c r="N217" s="10">
        <f t="shared" si="67"/>
        <v>5378.4</v>
      </c>
      <c r="O217" s="10">
        <f t="shared" si="62"/>
        <v>6.4152000000000005</v>
      </c>
      <c r="P217" s="10">
        <f t="shared" si="68"/>
        <v>19.440000000000001</v>
      </c>
      <c r="Q217" s="10">
        <f t="shared" si="64"/>
        <v>8483.1640399999997</v>
      </c>
      <c r="R217" s="10">
        <f>Q217/C217+M217+2200</f>
        <v>2276.8239075925926</v>
      </c>
      <c r="S217"/>
      <c r="T217"/>
    </row>
    <row r="218" spans="1:20" hidden="1" x14ac:dyDescent="0.25">
      <c r="A218" s="22" t="s">
        <v>185</v>
      </c>
      <c r="B218" s="22" t="s">
        <v>33</v>
      </c>
      <c r="C218" s="23">
        <v>10</v>
      </c>
      <c r="D218" s="23"/>
      <c r="E218" s="22"/>
      <c r="F218" s="22"/>
      <c r="G218" s="22">
        <v>0.83</v>
      </c>
      <c r="H218" s="22">
        <v>3.3000000000000002E-2</v>
      </c>
      <c r="I218" s="22">
        <v>3.0000000000000001E-3</v>
      </c>
      <c r="J218" s="22">
        <v>1</v>
      </c>
      <c r="K218" s="22">
        <v>11.45</v>
      </c>
      <c r="L218" s="22">
        <v>154</v>
      </c>
      <c r="M218" s="22">
        <v>37.549999999999997</v>
      </c>
      <c r="N218" s="22">
        <f t="shared" si="67"/>
        <v>248.99999999999997</v>
      </c>
      <c r="O218" s="22">
        <f t="shared" si="62"/>
        <v>0.29700000000000004</v>
      </c>
      <c r="P218" s="22">
        <f t="shared" si="68"/>
        <v>0.89999999999999991</v>
      </c>
      <c r="Q218" s="22">
        <f t="shared" si="64"/>
        <v>428.55064999999996</v>
      </c>
      <c r="R218" s="22">
        <f>Q218/C218+M218+2200</f>
        <v>2280.4050649999999</v>
      </c>
      <c r="S218"/>
      <c r="T218"/>
    </row>
    <row r="219" spans="1:20" hidden="1" x14ac:dyDescent="0.25">
      <c r="A219" s="10" t="s">
        <v>197</v>
      </c>
      <c r="B219" s="10" t="s">
        <v>33</v>
      </c>
      <c r="C219" s="11">
        <v>16</v>
      </c>
      <c r="D219" s="11"/>
      <c r="E219" s="10"/>
      <c r="F219" s="10"/>
      <c r="G219" s="10">
        <v>0.83</v>
      </c>
      <c r="H219" s="10">
        <v>3.3000000000000002E-2</v>
      </c>
      <c r="I219" s="10">
        <v>3.0000000000000001E-3</v>
      </c>
      <c r="J219" s="10">
        <v>1</v>
      </c>
      <c r="K219" s="10">
        <v>11.45</v>
      </c>
      <c r="L219" s="10">
        <v>154</v>
      </c>
      <c r="M219" s="10">
        <v>37.549999999999997</v>
      </c>
      <c r="N219" s="10">
        <f t="shared" si="67"/>
        <v>398.4</v>
      </c>
      <c r="O219" s="10">
        <f t="shared" ref="O219:O241" si="73">H219*C219*0.9</f>
        <v>0.47520000000000001</v>
      </c>
      <c r="P219" s="10">
        <f t="shared" si="68"/>
        <v>1.44</v>
      </c>
      <c r="Q219" s="10">
        <f t="shared" ref="Q219:Q241" si="74">M219+(L219*P219)+(K219*O219)+J219*N219</f>
        <v>663.15103999999997</v>
      </c>
      <c r="R219" s="10">
        <f>Q219/C219+M219+2200</f>
        <v>2278.99694</v>
      </c>
      <c r="S219"/>
      <c r="T219"/>
    </row>
    <row r="220" spans="1:20" hidden="1" x14ac:dyDescent="0.25">
      <c r="A220" s="9" t="s">
        <v>222</v>
      </c>
      <c r="B220" s="9"/>
      <c r="C220" s="21">
        <v>216</v>
      </c>
      <c r="D220" s="21">
        <v>20</v>
      </c>
      <c r="E220" s="9"/>
      <c r="F220" s="9"/>
      <c r="G220" s="9">
        <v>0.83</v>
      </c>
      <c r="H220" s="9">
        <v>3.3000000000000002E-2</v>
      </c>
      <c r="I220" s="9">
        <v>3.0000000000000001E-3</v>
      </c>
      <c r="J220" s="9">
        <v>1</v>
      </c>
      <c r="K220" s="9">
        <v>11.45</v>
      </c>
      <c r="L220" s="9">
        <v>154</v>
      </c>
      <c r="M220" s="9">
        <v>37.549999999999997</v>
      </c>
      <c r="N220" s="9">
        <f t="shared" si="67"/>
        <v>5378.4</v>
      </c>
      <c r="O220" s="9">
        <f t="shared" si="73"/>
        <v>6.4152000000000005</v>
      </c>
      <c r="P220" s="9">
        <f t="shared" si="68"/>
        <v>19.440000000000001</v>
      </c>
      <c r="Q220" s="9">
        <f t="shared" si="74"/>
        <v>8483.1640399999997</v>
      </c>
      <c r="R220" s="9">
        <f>Q220/C220+M220+900</f>
        <v>976.8239075925926</v>
      </c>
      <c r="S220"/>
      <c r="T220"/>
    </row>
    <row r="221" spans="1:20" hidden="1" x14ac:dyDescent="0.25">
      <c r="A221" s="10" t="s">
        <v>202</v>
      </c>
      <c r="B221" s="10" t="s">
        <v>33</v>
      </c>
      <c r="C221" s="11">
        <v>2</v>
      </c>
      <c r="D221" s="11"/>
      <c r="E221" s="10"/>
      <c r="F221" s="10"/>
      <c r="G221" s="10">
        <v>0.83</v>
      </c>
      <c r="H221" s="10">
        <v>3.3000000000000002E-2</v>
      </c>
      <c r="I221" s="10">
        <v>3.0000000000000001E-3</v>
      </c>
      <c r="J221" s="10">
        <v>1</v>
      </c>
      <c r="K221" s="10">
        <v>11.45</v>
      </c>
      <c r="L221" s="10">
        <v>154</v>
      </c>
      <c r="M221" s="10">
        <v>37.549999999999997</v>
      </c>
      <c r="N221" s="10">
        <f t="shared" si="67"/>
        <v>49.8</v>
      </c>
      <c r="O221" s="10">
        <f t="shared" si="73"/>
        <v>5.9400000000000001E-2</v>
      </c>
      <c r="P221" s="10">
        <f t="shared" si="68"/>
        <v>0.18</v>
      </c>
      <c r="Q221" s="10">
        <f t="shared" si="74"/>
        <v>115.75013</v>
      </c>
      <c r="R221" s="10">
        <f>Q221/C221+M221+2200</f>
        <v>2295.4250649999999</v>
      </c>
      <c r="S221"/>
      <c r="T221"/>
    </row>
    <row r="222" spans="1:20" x14ac:dyDescent="0.25">
      <c r="A222" s="10" t="s">
        <v>114</v>
      </c>
      <c r="B222" s="10" t="s">
        <v>44</v>
      </c>
      <c r="C222" s="11">
        <v>1056</v>
      </c>
      <c r="D222" s="11" t="s">
        <v>45</v>
      </c>
      <c r="E222" s="10"/>
      <c r="F222" s="10"/>
      <c r="G222" s="10">
        <v>0.83</v>
      </c>
      <c r="H222" s="10">
        <v>3.3000000000000002E-2</v>
      </c>
      <c r="I222" s="10">
        <v>3.0000000000000001E-3</v>
      </c>
      <c r="J222" s="10">
        <v>1</v>
      </c>
      <c r="K222" s="10">
        <v>11.45</v>
      </c>
      <c r="L222" s="10">
        <v>154</v>
      </c>
      <c r="M222" s="10">
        <v>77.2</v>
      </c>
      <c r="N222" s="10">
        <f>G222*C222*0.9</f>
        <v>788.83199999999988</v>
      </c>
      <c r="O222" s="10">
        <f t="shared" si="73"/>
        <v>31.363199999999999</v>
      </c>
      <c r="P222" s="10">
        <f>I222*C222*0.9</f>
        <v>2.8512000000000004</v>
      </c>
      <c r="Q222" s="5">
        <f t="shared" si="74"/>
        <v>1664.2254399999999</v>
      </c>
      <c r="R222" s="28">
        <v>1.89</v>
      </c>
      <c r="S222" s="5">
        <f t="shared" ref="S222:S223" si="75">R222*5</f>
        <v>9.4499999999999993</v>
      </c>
      <c r="T222" s="5">
        <f t="shared" ref="T222:T223" si="76">R222*3</f>
        <v>5.67</v>
      </c>
    </row>
    <row r="223" spans="1:20" x14ac:dyDescent="0.25">
      <c r="A223" s="10" t="s">
        <v>121</v>
      </c>
      <c r="B223" s="10" t="s">
        <v>120</v>
      </c>
      <c r="C223" s="11">
        <v>201</v>
      </c>
      <c r="D223" s="11"/>
      <c r="E223" s="10"/>
      <c r="F223" s="10"/>
      <c r="G223" s="10">
        <v>0.83</v>
      </c>
      <c r="H223" s="10">
        <v>3.3000000000000002E-2</v>
      </c>
      <c r="I223" s="10">
        <v>3.0000000000000001E-3</v>
      </c>
      <c r="J223" s="10">
        <v>1</v>
      </c>
      <c r="K223" s="10">
        <v>11.45</v>
      </c>
      <c r="L223" s="10">
        <v>154</v>
      </c>
      <c r="M223" s="10">
        <v>37.549999999999997</v>
      </c>
      <c r="N223" s="10">
        <f t="shared" ref="N223:N241" si="77">G223*C223*30</f>
        <v>5004.8999999999996</v>
      </c>
      <c r="O223" s="10">
        <f t="shared" si="73"/>
        <v>5.9697000000000005</v>
      </c>
      <c r="P223" s="10">
        <f t="shared" ref="P223:P241" si="78">I223*C223*30</f>
        <v>18.09</v>
      </c>
      <c r="Q223" s="10">
        <f t="shared" si="74"/>
        <v>7896.6630649999997</v>
      </c>
      <c r="R223" s="24">
        <f>Q223/C223+M223</f>
        <v>76.836880920398016</v>
      </c>
      <c r="S223" s="5">
        <f t="shared" si="75"/>
        <v>384.18440460199008</v>
      </c>
      <c r="T223" s="5">
        <f t="shared" si="76"/>
        <v>230.51064276119405</v>
      </c>
    </row>
    <row r="224" spans="1:20" hidden="1" x14ac:dyDescent="0.25">
      <c r="A224" s="5" t="s">
        <v>119</v>
      </c>
      <c r="B224" s="5"/>
      <c r="C224" s="7">
        <v>41</v>
      </c>
      <c r="D224" s="7">
        <v>15</v>
      </c>
      <c r="E224" s="5"/>
      <c r="F224" s="5"/>
      <c r="G224" s="12">
        <v>0.83</v>
      </c>
      <c r="H224" s="12">
        <v>3.3000000000000002E-2</v>
      </c>
      <c r="I224" s="12">
        <v>3.0000000000000001E-3</v>
      </c>
      <c r="J224" s="12">
        <v>1</v>
      </c>
      <c r="K224" s="12">
        <v>11.45</v>
      </c>
      <c r="L224" s="12">
        <v>154</v>
      </c>
      <c r="M224" s="12">
        <v>63.25</v>
      </c>
      <c r="N224" s="12">
        <f t="shared" si="77"/>
        <v>1020.9000000000001</v>
      </c>
      <c r="O224" s="12">
        <f t="shared" si="73"/>
        <v>1.2177</v>
      </c>
      <c r="P224" s="12">
        <f t="shared" si="78"/>
        <v>3.69</v>
      </c>
      <c r="Q224" s="12">
        <f t="shared" si="74"/>
        <v>1666.3526650000001</v>
      </c>
      <c r="R224" s="12">
        <f>Q224/C224+M224+145.1</f>
        <v>248.99274792682928</v>
      </c>
      <c r="S224"/>
      <c r="T224"/>
    </row>
    <row r="225" spans="1:20" hidden="1" x14ac:dyDescent="0.25">
      <c r="A225" s="10" t="s">
        <v>210</v>
      </c>
      <c r="B225" s="10" t="s">
        <v>33</v>
      </c>
      <c r="C225" s="11">
        <v>3</v>
      </c>
      <c r="D225" s="11"/>
      <c r="E225" s="10"/>
      <c r="F225" s="10"/>
      <c r="G225" s="10">
        <v>0.83</v>
      </c>
      <c r="H225" s="10">
        <v>3.3000000000000002E-2</v>
      </c>
      <c r="I225" s="10">
        <v>3.0000000000000001E-3</v>
      </c>
      <c r="J225" s="10">
        <v>1</v>
      </c>
      <c r="K225" s="10">
        <v>11.45</v>
      </c>
      <c r="L225" s="10">
        <v>154</v>
      </c>
      <c r="M225" s="10">
        <v>37.549999999999997</v>
      </c>
      <c r="N225" s="10">
        <f t="shared" si="77"/>
        <v>74.699999999999989</v>
      </c>
      <c r="O225" s="10">
        <f t="shared" si="73"/>
        <v>8.9100000000000013E-2</v>
      </c>
      <c r="P225" s="10">
        <f t="shared" si="78"/>
        <v>0.27</v>
      </c>
      <c r="Q225" s="10">
        <f t="shared" si="74"/>
        <v>154.85019499999999</v>
      </c>
      <c r="R225" s="10">
        <f>Q225/C225+M225+2200</f>
        <v>2289.1667316666667</v>
      </c>
      <c r="S225"/>
      <c r="T225"/>
    </row>
    <row r="226" spans="1:20" hidden="1" x14ac:dyDescent="0.25">
      <c r="A226" s="9" t="s">
        <v>224</v>
      </c>
      <c r="B226" s="9" t="s">
        <v>65</v>
      </c>
      <c r="C226" s="21">
        <v>3</v>
      </c>
      <c r="D226" s="21" t="s">
        <v>34</v>
      </c>
      <c r="E226" s="9"/>
      <c r="F226" s="9"/>
      <c r="G226" s="9">
        <v>0.83</v>
      </c>
      <c r="H226" s="9">
        <v>3.3000000000000002E-2</v>
      </c>
      <c r="I226" s="9">
        <v>3.0000000000000001E-3</v>
      </c>
      <c r="J226" s="9">
        <v>1</v>
      </c>
      <c r="K226" s="9">
        <v>11.45</v>
      </c>
      <c r="L226" s="9">
        <v>154</v>
      </c>
      <c r="M226" s="9">
        <v>37.549999999999997</v>
      </c>
      <c r="N226" s="9">
        <f t="shared" si="77"/>
        <v>74.699999999999989</v>
      </c>
      <c r="O226" s="9">
        <f t="shared" si="73"/>
        <v>8.9100000000000013E-2</v>
      </c>
      <c r="P226" s="9">
        <f t="shared" si="78"/>
        <v>0.27</v>
      </c>
      <c r="Q226" s="9">
        <f t="shared" si="74"/>
        <v>154.85019499999999</v>
      </c>
      <c r="R226" s="9">
        <f>Q226/C226+M226+1125</f>
        <v>1214.1667316666667</v>
      </c>
      <c r="S226"/>
      <c r="T226"/>
    </row>
    <row r="227" spans="1:20" hidden="1" x14ac:dyDescent="0.25">
      <c r="A227" s="22" t="s">
        <v>175</v>
      </c>
      <c r="B227" s="22" t="s">
        <v>33</v>
      </c>
      <c r="C227" s="23">
        <v>3</v>
      </c>
      <c r="D227" s="23"/>
      <c r="E227" s="22"/>
      <c r="F227" s="22"/>
      <c r="G227" s="22">
        <v>0.83</v>
      </c>
      <c r="H227" s="22">
        <v>3.3000000000000002E-2</v>
      </c>
      <c r="I227" s="22">
        <v>3.0000000000000001E-3</v>
      </c>
      <c r="J227" s="22">
        <v>1</v>
      </c>
      <c r="K227" s="22">
        <v>11.45</v>
      </c>
      <c r="L227" s="22">
        <v>154</v>
      </c>
      <c r="M227" s="22">
        <v>37.549999999999997</v>
      </c>
      <c r="N227" s="22">
        <f t="shared" si="77"/>
        <v>74.699999999999989</v>
      </c>
      <c r="O227" s="22">
        <f t="shared" si="73"/>
        <v>8.9100000000000013E-2</v>
      </c>
      <c r="P227" s="22">
        <f t="shared" si="78"/>
        <v>0.27</v>
      </c>
      <c r="Q227" s="22">
        <f t="shared" si="74"/>
        <v>154.85019499999999</v>
      </c>
      <c r="R227" s="22">
        <f>Q227/C227+M227+2200</f>
        <v>2289.1667316666667</v>
      </c>
      <c r="S227"/>
      <c r="T227"/>
    </row>
    <row r="228" spans="1:20" hidden="1" x14ac:dyDescent="0.25">
      <c r="A228" s="10" t="s">
        <v>199</v>
      </c>
      <c r="B228" s="10" t="s">
        <v>33</v>
      </c>
      <c r="C228" s="11">
        <v>13</v>
      </c>
      <c r="D228" s="11"/>
      <c r="E228" s="10"/>
      <c r="F228" s="10"/>
      <c r="G228" s="10">
        <v>0.83</v>
      </c>
      <c r="H228" s="10">
        <v>3.3000000000000002E-2</v>
      </c>
      <c r="I228" s="10">
        <v>3.0000000000000001E-3</v>
      </c>
      <c r="J228" s="10">
        <v>1</v>
      </c>
      <c r="K228" s="10">
        <v>11.45</v>
      </c>
      <c r="L228" s="10">
        <v>154</v>
      </c>
      <c r="M228" s="10">
        <v>37.549999999999997</v>
      </c>
      <c r="N228" s="10">
        <f t="shared" si="77"/>
        <v>323.7</v>
      </c>
      <c r="O228" s="10">
        <f t="shared" si="73"/>
        <v>0.38610000000000005</v>
      </c>
      <c r="P228" s="10">
        <f t="shared" si="78"/>
        <v>1.17</v>
      </c>
      <c r="Q228" s="10">
        <f t="shared" si="74"/>
        <v>545.85084499999994</v>
      </c>
      <c r="R228" s="10">
        <f>Q228/C228+M228+2200</f>
        <v>2279.5385265384616</v>
      </c>
      <c r="S228"/>
      <c r="T228"/>
    </row>
    <row r="229" spans="1:20" hidden="1" x14ac:dyDescent="0.25">
      <c r="A229" s="10" t="s">
        <v>205</v>
      </c>
      <c r="B229" s="10" t="s">
        <v>33</v>
      </c>
      <c r="C229" s="11">
        <v>12</v>
      </c>
      <c r="D229" s="11"/>
      <c r="E229" s="10"/>
      <c r="F229" s="10"/>
      <c r="G229" s="10">
        <v>0.83</v>
      </c>
      <c r="H229" s="10">
        <v>3.3000000000000002E-2</v>
      </c>
      <c r="I229" s="10">
        <v>3.0000000000000001E-3</v>
      </c>
      <c r="J229" s="10">
        <v>1</v>
      </c>
      <c r="K229" s="10">
        <v>11.45</v>
      </c>
      <c r="L229" s="10">
        <v>154</v>
      </c>
      <c r="M229" s="10">
        <v>37.549999999999997</v>
      </c>
      <c r="N229" s="10">
        <f t="shared" si="77"/>
        <v>298.79999999999995</v>
      </c>
      <c r="O229" s="10">
        <f t="shared" si="73"/>
        <v>0.35640000000000005</v>
      </c>
      <c r="P229" s="10">
        <f t="shared" si="78"/>
        <v>1.08</v>
      </c>
      <c r="Q229" s="10">
        <f t="shared" si="74"/>
        <v>506.75077999999996</v>
      </c>
      <c r="R229" s="10">
        <f>Q229/C229+M229+2200</f>
        <v>2279.7792316666669</v>
      </c>
      <c r="S229"/>
      <c r="T229"/>
    </row>
    <row r="230" spans="1:20" hidden="1" x14ac:dyDescent="0.25">
      <c r="A230" s="10" t="s">
        <v>131</v>
      </c>
      <c r="B230" s="10">
        <v>3</v>
      </c>
      <c r="C230" s="11">
        <v>84</v>
      </c>
      <c r="D230" s="11">
        <v>7.5</v>
      </c>
      <c r="E230" s="10"/>
      <c r="F230" s="10"/>
      <c r="G230" s="10">
        <v>0.83</v>
      </c>
      <c r="H230" s="10">
        <v>3.3000000000000002E-2</v>
      </c>
      <c r="I230" s="10">
        <v>3.0000000000000001E-3</v>
      </c>
      <c r="J230" s="10">
        <v>1</v>
      </c>
      <c r="K230" s="10">
        <v>11.45</v>
      </c>
      <c r="L230" s="10">
        <v>154</v>
      </c>
      <c r="M230" s="10">
        <v>37.549999999999997</v>
      </c>
      <c r="N230" s="10">
        <f t="shared" si="77"/>
        <v>2091.6</v>
      </c>
      <c r="O230" s="10">
        <f t="shared" si="73"/>
        <v>2.4948000000000001</v>
      </c>
      <c r="P230" s="10">
        <f t="shared" si="78"/>
        <v>7.5600000000000005</v>
      </c>
      <c r="Q230" s="10">
        <f t="shared" si="74"/>
        <v>3321.9554600000001</v>
      </c>
      <c r="R230" s="10">
        <f>Q230/C230+M230</f>
        <v>77.097088809523811</v>
      </c>
      <c r="S230"/>
      <c r="T230"/>
    </row>
    <row r="231" spans="1:20" x14ac:dyDescent="0.25">
      <c r="A231" s="10" t="s">
        <v>82</v>
      </c>
      <c r="B231" s="10" t="s">
        <v>44</v>
      </c>
      <c r="C231" s="11">
        <v>96</v>
      </c>
      <c r="D231" s="11" t="s">
        <v>45</v>
      </c>
      <c r="E231" s="10"/>
      <c r="F231" s="10"/>
      <c r="G231" s="10">
        <v>0.83</v>
      </c>
      <c r="H231" s="10">
        <v>3.3000000000000002E-2</v>
      </c>
      <c r="I231" s="10">
        <v>3.0000000000000001E-3</v>
      </c>
      <c r="J231" s="10">
        <v>1</v>
      </c>
      <c r="K231" s="10">
        <v>11.45</v>
      </c>
      <c r="L231" s="10">
        <v>154</v>
      </c>
      <c r="M231" s="10">
        <v>77.2</v>
      </c>
      <c r="N231" s="10">
        <f t="shared" si="77"/>
        <v>2390.3999999999996</v>
      </c>
      <c r="O231" s="10">
        <f t="shared" si="73"/>
        <v>2.8512000000000004</v>
      </c>
      <c r="P231" s="10">
        <f t="shared" si="78"/>
        <v>8.64</v>
      </c>
      <c r="Q231" s="10">
        <f t="shared" si="74"/>
        <v>3830.8062399999999</v>
      </c>
      <c r="R231" s="24">
        <f>Q231/C231</f>
        <v>39.904231666666668</v>
      </c>
      <c r="S231" s="5">
        <f t="shared" ref="S231" si="79">R231*5</f>
        <v>199.52115833333335</v>
      </c>
      <c r="T231" s="5">
        <f>R231*3</f>
        <v>119.712695</v>
      </c>
    </row>
    <row r="232" spans="1:20" hidden="1" x14ac:dyDescent="0.25">
      <c r="A232" s="22" t="s">
        <v>186</v>
      </c>
      <c r="B232" s="22"/>
      <c r="C232" s="23">
        <v>4</v>
      </c>
      <c r="D232" s="23"/>
      <c r="E232" s="22"/>
      <c r="F232" s="22"/>
      <c r="G232" s="22">
        <v>0.83</v>
      </c>
      <c r="H232" s="22">
        <v>3.3000000000000002E-2</v>
      </c>
      <c r="I232" s="22">
        <v>3.0000000000000001E-3</v>
      </c>
      <c r="J232" s="22">
        <v>1</v>
      </c>
      <c r="K232" s="22">
        <v>11.45</v>
      </c>
      <c r="L232" s="22">
        <v>154</v>
      </c>
      <c r="M232" s="22">
        <v>37.549999999999997</v>
      </c>
      <c r="N232" s="22">
        <f t="shared" si="77"/>
        <v>99.6</v>
      </c>
      <c r="O232" s="22">
        <f t="shared" si="73"/>
        <v>0.1188</v>
      </c>
      <c r="P232" s="22">
        <f t="shared" si="78"/>
        <v>0.36</v>
      </c>
      <c r="Q232" s="22">
        <f t="shared" si="74"/>
        <v>193.95025999999999</v>
      </c>
      <c r="R232" s="22">
        <f>Q232/C232+M232+2200</f>
        <v>2286.0375650000001</v>
      </c>
      <c r="S232"/>
      <c r="T232"/>
    </row>
    <row r="233" spans="1:20" hidden="1" x14ac:dyDescent="0.25">
      <c r="A233" s="10" t="s">
        <v>196</v>
      </c>
      <c r="B233" s="10"/>
      <c r="C233" s="11">
        <v>4</v>
      </c>
      <c r="D233" s="11"/>
      <c r="E233" s="10"/>
      <c r="F233" s="10"/>
      <c r="G233" s="10">
        <v>0.83</v>
      </c>
      <c r="H233" s="10">
        <v>3.3000000000000002E-2</v>
      </c>
      <c r="I233" s="10">
        <v>3.0000000000000001E-3</v>
      </c>
      <c r="J233" s="10">
        <v>1</v>
      </c>
      <c r="K233" s="10">
        <v>11.45</v>
      </c>
      <c r="L233" s="10">
        <v>154</v>
      </c>
      <c r="M233" s="10">
        <v>37.549999999999997</v>
      </c>
      <c r="N233" s="10">
        <f t="shared" si="77"/>
        <v>99.6</v>
      </c>
      <c r="O233" s="10">
        <f t="shared" si="73"/>
        <v>0.1188</v>
      </c>
      <c r="P233" s="10">
        <f t="shared" si="78"/>
        <v>0.36</v>
      </c>
      <c r="Q233" s="10">
        <f t="shared" si="74"/>
        <v>193.95025999999999</v>
      </c>
      <c r="R233" s="10">
        <f>Q233/C233+M233+2200</f>
        <v>2286.0375650000001</v>
      </c>
      <c r="S233"/>
      <c r="T233"/>
    </row>
    <row r="234" spans="1:20" x14ac:dyDescent="0.25">
      <c r="A234" s="10" t="s">
        <v>83</v>
      </c>
      <c r="B234" s="10" t="s">
        <v>44</v>
      </c>
      <c r="C234" s="11">
        <v>96</v>
      </c>
      <c r="D234" s="11" t="s">
        <v>45</v>
      </c>
      <c r="E234" s="10"/>
      <c r="F234" s="10"/>
      <c r="G234" s="10">
        <v>0.83</v>
      </c>
      <c r="H234" s="10">
        <v>3.3000000000000002E-2</v>
      </c>
      <c r="I234" s="10">
        <v>3.0000000000000001E-3</v>
      </c>
      <c r="J234" s="10">
        <v>1</v>
      </c>
      <c r="K234" s="10">
        <v>11.45</v>
      </c>
      <c r="L234" s="10">
        <v>154</v>
      </c>
      <c r="M234" s="10">
        <v>77.2</v>
      </c>
      <c r="N234" s="10">
        <f t="shared" si="77"/>
        <v>2390.3999999999996</v>
      </c>
      <c r="O234" s="10">
        <f t="shared" si="73"/>
        <v>2.8512000000000004</v>
      </c>
      <c r="P234" s="10">
        <f t="shared" si="78"/>
        <v>8.64</v>
      </c>
      <c r="Q234" s="10">
        <f t="shared" si="74"/>
        <v>3830.8062399999999</v>
      </c>
      <c r="R234" s="24">
        <f>Q234/C234</f>
        <v>39.904231666666668</v>
      </c>
      <c r="S234" s="5">
        <f t="shared" ref="S234" si="80">R234*5</f>
        <v>199.52115833333335</v>
      </c>
      <c r="T234" s="5">
        <f>R234*3</f>
        <v>119.712695</v>
      </c>
    </row>
    <row r="235" spans="1:20" hidden="1" x14ac:dyDescent="0.25">
      <c r="A235" s="10" t="s">
        <v>141</v>
      </c>
      <c r="B235" s="10" t="s">
        <v>33</v>
      </c>
      <c r="C235" s="11">
        <v>33</v>
      </c>
      <c r="D235" s="11" t="s">
        <v>34</v>
      </c>
      <c r="E235" s="10"/>
      <c r="F235" s="10"/>
      <c r="G235" s="10">
        <v>0.83</v>
      </c>
      <c r="H235" s="10">
        <v>3.3000000000000002E-2</v>
      </c>
      <c r="I235" s="10">
        <v>3.0000000000000001E-3</v>
      </c>
      <c r="J235" s="10">
        <v>1</v>
      </c>
      <c r="K235" s="10">
        <v>11.45</v>
      </c>
      <c r="L235" s="10">
        <v>154</v>
      </c>
      <c r="M235" s="10"/>
      <c r="N235" s="10">
        <f t="shared" si="77"/>
        <v>821.69999999999993</v>
      </c>
      <c r="O235" s="10">
        <f t="shared" si="73"/>
        <v>0.98009999999999997</v>
      </c>
      <c r="P235" s="10">
        <f t="shared" si="78"/>
        <v>2.97</v>
      </c>
      <c r="Q235" s="10">
        <f t="shared" si="74"/>
        <v>1290.3021450000001</v>
      </c>
      <c r="R235" s="10">
        <f>Q235/C235+M235+150</f>
        <v>189.100065</v>
      </c>
      <c r="S235"/>
      <c r="T235"/>
    </row>
    <row r="236" spans="1:20" hidden="1" x14ac:dyDescent="0.25">
      <c r="A236" s="10" t="s">
        <v>140</v>
      </c>
      <c r="B236" s="10" t="s">
        <v>33</v>
      </c>
      <c r="C236" s="11">
        <v>10</v>
      </c>
      <c r="D236" s="11" t="s">
        <v>34</v>
      </c>
      <c r="E236" s="10"/>
      <c r="F236" s="10"/>
      <c r="G236" s="10">
        <v>0.83</v>
      </c>
      <c r="H236" s="10">
        <v>3.3000000000000002E-2</v>
      </c>
      <c r="I236" s="10">
        <v>3.0000000000000001E-3</v>
      </c>
      <c r="J236" s="10">
        <v>1</v>
      </c>
      <c r="K236" s="10">
        <v>11.45</v>
      </c>
      <c r="L236" s="10">
        <v>154</v>
      </c>
      <c r="M236" s="10"/>
      <c r="N236" s="10">
        <f t="shared" si="77"/>
        <v>248.99999999999997</v>
      </c>
      <c r="O236" s="10">
        <f t="shared" si="73"/>
        <v>0.29700000000000004</v>
      </c>
      <c r="P236" s="10">
        <f t="shared" si="78"/>
        <v>0.89999999999999991</v>
      </c>
      <c r="Q236" s="10">
        <f t="shared" si="74"/>
        <v>391.00064999999995</v>
      </c>
      <c r="R236" s="10">
        <f>Q236/C236+M236+150</f>
        <v>189.100065</v>
      </c>
      <c r="S236"/>
      <c r="T236"/>
    </row>
    <row r="237" spans="1:20" hidden="1" x14ac:dyDescent="0.25">
      <c r="A237" s="22" t="s">
        <v>178</v>
      </c>
      <c r="B237" s="22" t="s">
        <v>33</v>
      </c>
      <c r="C237" s="23">
        <v>15</v>
      </c>
      <c r="D237" s="23"/>
      <c r="E237" s="22"/>
      <c r="F237" s="22"/>
      <c r="G237" s="22">
        <v>0.83</v>
      </c>
      <c r="H237" s="22">
        <v>3.3000000000000002E-2</v>
      </c>
      <c r="I237" s="22">
        <v>3.0000000000000001E-3</v>
      </c>
      <c r="J237" s="22">
        <v>1</v>
      </c>
      <c r="K237" s="22">
        <v>11.45</v>
      </c>
      <c r="L237" s="22">
        <v>154</v>
      </c>
      <c r="M237" s="22">
        <v>37.549999999999997</v>
      </c>
      <c r="N237" s="22">
        <f t="shared" si="77"/>
        <v>373.5</v>
      </c>
      <c r="O237" s="22">
        <f t="shared" si="73"/>
        <v>0.44550000000000001</v>
      </c>
      <c r="P237" s="22">
        <f t="shared" si="78"/>
        <v>1.3499999999999999</v>
      </c>
      <c r="Q237" s="22">
        <f t="shared" si="74"/>
        <v>624.05097499999999</v>
      </c>
      <c r="R237" s="22">
        <f>Q237/C237+M237+2200</f>
        <v>2279.1533983333334</v>
      </c>
      <c r="S237"/>
      <c r="T237"/>
    </row>
    <row r="238" spans="1:20" hidden="1" x14ac:dyDescent="0.25">
      <c r="A238" s="10" t="s">
        <v>221</v>
      </c>
      <c r="B238" s="10" t="s">
        <v>33</v>
      </c>
      <c r="C238" s="11">
        <v>26</v>
      </c>
      <c r="D238" s="11"/>
      <c r="E238" s="10"/>
      <c r="F238" s="10"/>
      <c r="G238" s="10">
        <v>0.83</v>
      </c>
      <c r="H238" s="10">
        <v>3.3000000000000002E-2</v>
      </c>
      <c r="I238" s="10">
        <v>3.0000000000000001E-3</v>
      </c>
      <c r="J238" s="10">
        <v>1</v>
      </c>
      <c r="K238" s="10">
        <v>11.45</v>
      </c>
      <c r="L238" s="10">
        <v>154</v>
      </c>
      <c r="M238" s="10">
        <v>37.549999999999997</v>
      </c>
      <c r="N238" s="10">
        <f t="shared" si="77"/>
        <v>647.4</v>
      </c>
      <c r="O238" s="10">
        <f t="shared" si="73"/>
        <v>0.77220000000000011</v>
      </c>
      <c r="P238" s="10">
        <f t="shared" si="78"/>
        <v>2.34</v>
      </c>
      <c r="Q238" s="10">
        <f t="shared" si="74"/>
        <v>1054.1516899999999</v>
      </c>
      <c r="R238" s="10">
        <f>Q238/C238+M238+2200</f>
        <v>2278.0942957692309</v>
      </c>
      <c r="S238"/>
      <c r="T238"/>
    </row>
    <row r="239" spans="1:20" hidden="1" x14ac:dyDescent="0.25">
      <c r="A239" s="22" t="s">
        <v>180</v>
      </c>
      <c r="B239" s="22" t="s">
        <v>33</v>
      </c>
      <c r="C239" s="23">
        <v>15</v>
      </c>
      <c r="D239" s="23"/>
      <c r="E239" s="22"/>
      <c r="F239" s="22"/>
      <c r="G239" s="22">
        <v>0.83</v>
      </c>
      <c r="H239" s="22">
        <v>3.3000000000000002E-2</v>
      </c>
      <c r="I239" s="22">
        <v>3.0000000000000001E-3</v>
      </c>
      <c r="J239" s="22">
        <v>1</v>
      </c>
      <c r="K239" s="22">
        <v>11.45</v>
      </c>
      <c r="L239" s="22">
        <v>154</v>
      </c>
      <c r="M239" s="22">
        <v>37.549999999999997</v>
      </c>
      <c r="N239" s="22">
        <f t="shared" si="77"/>
        <v>373.5</v>
      </c>
      <c r="O239" s="22">
        <f t="shared" si="73"/>
        <v>0.44550000000000001</v>
      </c>
      <c r="P239" s="22">
        <f t="shared" si="78"/>
        <v>1.3499999999999999</v>
      </c>
      <c r="Q239" s="22">
        <f t="shared" si="74"/>
        <v>624.05097499999999</v>
      </c>
      <c r="R239" s="22">
        <f>Q239/C239+M239+2200</f>
        <v>2279.1533983333334</v>
      </c>
      <c r="S239"/>
      <c r="T239"/>
    </row>
    <row r="240" spans="1:20" hidden="1" x14ac:dyDescent="0.25">
      <c r="A240" s="5" t="s">
        <v>235</v>
      </c>
      <c r="B240" s="10" t="s">
        <v>33</v>
      </c>
      <c r="C240" s="7">
        <v>29</v>
      </c>
      <c r="D240" s="7" t="s">
        <v>63</v>
      </c>
      <c r="E240" s="5"/>
      <c r="F240" s="5"/>
      <c r="G240" s="12">
        <v>0.83</v>
      </c>
      <c r="H240" s="12">
        <v>3.3000000000000002E-2</v>
      </c>
      <c r="I240" s="12">
        <v>3.0000000000000001E-3</v>
      </c>
      <c r="J240" s="12">
        <v>1</v>
      </c>
      <c r="K240" s="12">
        <v>11.45</v>
      </c>
      <c r="L240" s="12">
        <v>154</v>
      </c>
      <c r="M240" s="12"/>
      <c r="N240" s="12">
        <f t="shared" si="77"/>
        <v>722.1</v>
      </c>
      <c r="O240" s="12">
        <f t="shared" si="73"/>
        <v>0.86130000000000007</v>
      </c>
      <c r="P240" s="12">
        <f t="shared" si="78"/>
        <v>2.6100000000000003</v>
      </c>
      <c r="Q240" s="12">
        <f t="shared" si="74"/>
        <v>1133.9018850000002</v>
      </c>
      <c r="R240" s="12">
        <f>Q240/C240+M240+150</f>
        <v>189.100065</v>
      </c>
      <c r="S240"/>
      <c r="T240"/>
    </row>
    <row r="241" spans="1:20" hidden="1" x14ac:dyDescent="0.25">
      <c r="A241" s="5"/>
      <c r="B241" s="10" t="s">
        <v>33</v>
      </c>
      <c r="C241" s="7"/>
      <c r="D241" s="7"/>
      <c r="E241" s="5"/>
      <c r="F241" s="5"/>
      <c r="G241" s="12">
        <v>0.83</v>
      </c>
      <c r="H241" s="12">
        <v>3.3000000000000002E-2</v>
      </c>
      <c r="I241" s="12">
        <v>3.0000000000000001E-3</v>
      </c>
      <c r="J241" s="12">
        <v>1</v>
      </c>
      <c r="K241" s="12">
        <v>11.45</v>
      </c>
      <c r="L241" s="12">
        <v>154</v>
      </c>
      <c r="M241" s="12">
        <v>37.549999999999997</v>
      </c>
      <c r="N241" s="12">
        <f t="shared" si="77"/>
        <v>0</v>
      </c>
      <c r="O241" s="12">
        <f t="shared" si="73"/>
        <v>0</v>
      </c>
      <c r="P241" s="12">
        <f t="shared" si="78"/>
        <v>0</v>
      </c>
      <c r="Q241" s="12">
        <f t="shared" si="74"/>
        <v>37.549999999999997</v>
      </c>
      <c r="R241" s="12" t="e">
        <f>Q241/C241+M241+2200</f>
        <v>#DIV/0!</v>
      </c>
      <c r="S241"/>
      <c r="T241"/>
    </row>
  </sheetData>
  <autoFilter ref="A1:R241">
    <filterColumn colId="1">
      <filters>
        <filter val="кассеты"/>
        <filter val="семена"/>
        <filter val="черенки"/>
        <filter val="черенок"/>
        <filter val="ящик"/>
      </filters>
    </filterColumn>
  </autoFilter>
  <pageMargins left="0.25" right="0.25" top="0.75" bottom="0.75" header="0.3" footer="0.3"/>
  <pageSetup paperSize="9" scale="64" fitToHeight="0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abSelected="1" workbookViewId="0">
      <selection activeCell="C8" sqref="C8"/>
    </sheetView>
  </sheetViews>
  <sheetFormatPr defaultRowHeight="15" x14ac:dyDescent="0.25"/>
  <cols>
    <col min="1" max="1" width="52.5703125" customWidth="1"/>
    <col min="2" max="2" width="17.7109375" style="51" customWidth="1"/>
    <col min="3" max="5" width="13" style="51" customWidth="1"/>
    <col min="6" max="6" width="11.85546875" customWidth="1"/>
  </cols>
  <sheetData>
    <row r="2" spans="1:9" ht="15.75" x14ac:dyDescent="0.25">
      <c r="B2" s="40" t="s">
        <v>277</v>
      </c>
      <c r="C2" s="41"/>
      <c r="D2" s="41"/>
      <c r="E2" s="42" t="s">
        <v>278</v>
      </c>
      <c r="F2" s="43"/>
      <c r="G2" s="44"/>
      <c r="H2" s="44"/>
    </row>
    <row r="3" spans="1:9" x14ac:dyDescent="0.25">
      <c r="B3" s="45" t="s">
        <v>279</v>
      </c>
      <c r="C3" s="46" t="s">
        <v>327</v>
      </c>
      <c r="D3" s="62"/>
      <c r="E3" s="47" t="s">
        <v>280</v>
      </c>
      <c r="F3" s="48"/>
      <c r="G3" s="44"/>
      <c r="H3" s="44"/>
    </row>
    <row r="4" spans="1:9" ht="37.5" customHeight="1" x14ac:dyDescent="0.25">
      <c r="B4" s="49"/>
      <c r="C4" s="41"/>
      <c r="D4" s="41"/>
      <c r="E4" s="42" t="s">
        <v>281</v>
      </c>
      <c r="F4" s="43"/>
      <c r="G4" s="44"/>
      <c r="H4" s="44"/>
    </row>
    <row r="5" spans="1:9" x14ac:dyDescent="0.25">
      <c r="A5" t="s">
        <v>282</v>
      </c>
      <c r="B5" s="50"/>
      <c r="E5" s="52" t="s">
        <v>283</v>
      </c>
      <c r="F5" s="53"/>
      <c r="G5" s="44"/>
      <c r="H5" s="44"/>
    </row>
    <row r="6" spans="1:9" x14ac:dyDescent="0.25">
      <c r="A6" t="s">
        <v>284</v>
      </c>
      <c r="B6"/>
      <c r="C6"/>
      <c r="D6"/>
      <c r="E6"/>
    </row>
    <row r="7" spans="1:9" x14ac:dyDescent="0.25">
      <c r="A7" t="s">
        <v>330</v>
      </c>
      <c r="B7"/>
      <c r="C7"/>
      <c r="D7"/>
      <c r="E7"/>
    </row>
    <row r="8" spans="1:9" x14ac:dyDescent="0.25">
      <c r="A8" s="54" t="s">
        <v>285</v>
      </c>
      <c r="B8" s="54"/>
      <c r="C8" s="54"/>
      <c r="D8" s="54"/>
      <c r="E8" s="54"/>
      <c r="F8" s="54"/>
      <c r="G8" s="54"/>
      <c r="H8" s="54"/>
      <c r="I8" s="54"/>
    </row>
    <row r="9" spans="1:9" x14ac:dyDescent="0.25">
      <c r="A9" t="s">
        <v>286</v>
      </c>
      <c r="B9"/>
      <c r="C9"/>
      <c r="D9"/>
      <c r="E9"/>
    </row>
    <row r="10" spans="1:9" x14ac:dyDescent="0.25">
      <c r="A10" s="55" t="s">
        <v>287</v>
      </c>
      <c r="B10" s="55"/>
      <c r="C10" s="55"/>
      <c r="D10" s="55"/>
      <c r="E10" s="55"/>
      <c r="F10" s="55"/>
      <c r="G10" s="55"/>
      <c r="H10" s="55"/>
      <c r="I10" s="55"/>
    </row>
    <row r="11" spans="1:9" ht="63" x14ac:dyDescent="0.25">
      <c r="A11" s="63" t="s">
        <v>288</v>
      </c>
      <c r="B11" s="56" t="s">
        <v>289</v>
      </c>
      <c r="C11" s="63" t="s">
        <v>322</v>
      </c>
      <c r="D11" s="63" t="s">
        <v>322</v>
      </c>
      <c r="E11" s="63" t="s">
        <v>326</v>
      </c>
      <c r="F11" s="63" t="s">
        <v>325</v>
      </c>
      <c r="G11" s="63" t="s">
        <v>323</v>
      </c>
      <c r="H11" s="63" t="s">
        <v>324</v>
      </c>
    </row>
    <row r="12" spans="1:9" ht="15.75" x14ac:dyDescent="0.25">
      <c r="A12" s="57" t="s">
        <v>290</v>
      </c>
      <c r="B12" s="60"/>
      <c r="C12" s="56"/>
      <c r="D12" s="56"/>
      <c r="E12" s="56"/>
      <c r="F12" s="57"/>
      <c r="G12" s="57"/>
      <c r="H12" s="64"/>
    </row>
    <row r="13" spans="1:9" x14ac:dyDescent="0.25">
      <c r="A13" s="12" t="s">
        <v>291</v>
      </c>
      <c r="B13" s="7" t="s">
        <v>20</v>
      </c>
      <c r="C13" s="7">
        <v>215</v>
      </c>
      <c r="D13" s="7">
        <v>135</v>
      </c>
      <c r="E13" s="7">
        <v>24</v>
      </c>
      <c r="F13" s="5"/>
      <c r="G13" s="5">
        <f>E13*C13</f>
        <v>5160</v>
      </c>
      <c r="H13" s="5">
        <f>D13*F13</f>
        <v>0</v>
      </c>
    </row>
    <row r="14" spans="1:9" x14ac:dyDescent="0.25">
      <c r="A14" s="12" t="s">
        <v>265</v>
      </c>
      <c r="B14" s="7" t="s">
        <v>20</v>
      </c>
      <c r="C14" s="7">
        <v>215</v>
      </c>
      <c r="D14" s="7">
        <v>135</v>
      </c>
      <c r="E14" s="7"/>
      <c r="F14" s="5">
        <v>0</v>
      </c>
      <c r="G14" s="5">
        <f t="shared" ref="G14:G66" si="0">E14*C14</f>
        <v>0</v>
      </c>
      <c r="H14" s="5">
        <f t="shared" ref="H14:H66" si="1">D14*F14</f>
        <v>0</v>
      </c>
    </row>
    <row r="15" spans="1:9" x14ac:dyDescent="0.25">
      <c r="A15" s="12" t="s">
        <v>271</v>
      </c>
      <c r="B15" s="7" t="s">
        <v>20</v>
      </c>
      <c r="C15" s="7">
        <v>215</v>
      </c>
      <c r="D15" s="7">
        <v>135</v>
      </c>
      <c r="E15" s="7"/>
      <c r="F15" s="5">
        <v>100</v>
      </c>
      <c r="G15" s="5">
        <f t="shared" si="0"/>
        <v>0</v>
      </c>
      <c r="H15" s="5">
        <f t="shared" si="1"/>
        <v>13500</v>
      </c>
    </row>
    <row r="16" spans="1:9" x14ac:dyDescent="0.25">
      <c r="A16" s="12" t="s">
        <v>62</v>
      </c>
      <c r="B16" s="7" t="s">
        <v>20</v>
      </c>
      <c r="C16" s="7">
        <v>215</v>
      </c>
      <c r="D16" s="7">
        <v>135</v>
      </c>
      <c r="E16" s="7">
        <v>24</v>
      </c>
      <c r="F16" s="5"/>
      <c r="G16" s="5">
        <f t="shared" si="0"/>
        <v>5160</v>
      </c>
      <c r="H16" s="5">
        <f t="shared" si="1"/>
        <v>0</v>
      </c>
    </row>
    <row r="17" spans="1:8" x14ac:dyDescent="0.25">
      <c r="A17" s="12" t="s">
        <v>66</v>
      </c>
      <c r="B17" s="7" t="s">
        <v>20</v>
      </c>
      <c r="C17" s="7">
        <v>215</v>
      </c>
      <c r="D17" s="7">
        <v>135</v>
      </c>
      <c r="E17" s="7"/>
      <c r="F17" s="5"/>
      <c r="G17" s="5">
        <f t="shared" si="0"/>
        <v>0</v>
      </c>
      <c r="H17" s="5">
        <f t="shared" si="1"/>
        <v>0</v>
      </c>
    </row>
    <row r="18" spans="1:8" x14ac:dyDescent="0.25">
      <c r="A18" s="12" t="s">
        <v>67</v>
      </c>
      <c r="B18" s="7" t="s">
        <v>20</v>
      </c>
      <c r="C18" s="7">
        <v>215</v>
      </c>
      <c r="D18" s="7">
        <v>135</v>
      </c>
      <c r="E18" s="7"/>
      <c r="F18" s="5"/>
      <c r="G18" s="5">
        <f t="shared" si="0"/>
        <v>0</v>
      </c>
      <c r="H18" s="5">
        <f t="shared" si="1"/>
        <v>0</v>
      </c>
    </row>
    <row r="19" spans="1:8" x14ac:dyDescent="0.25">
      <c r="A19" s="12" t="s">
        <v>127</v>
      </c>
      <c r="B19" s="7" t="s">
        <v>20</v>
      </c>
      <c r="C19" s="7">
        <v>215</v>
      </c>
      <c r="D19" s="7">
        <v>135</v>
      </c>
      <c r="E19" s="7"/>
      <c r="F19" s="5"/>
      <c r="G19" s="5">
        <f t="shared" si="0"/>
        <v>0</v>
      </c>
      <c r="H19" s="5">
        <f t="shared" si="1"/>
        <v>0</v>
      </c>
    </row>
    <row r="20" spans="1:8" x14ac:dyDescent="0.25">
      <c r="A20" s="12" t="s">
        <v>266</v>
      </c>
      <c r="B20" s="7" t="s">
        <v>20</v>
      </c>
      <c r="C20" s="7">
        <v>215</v>
      </c>
      <c r="D20" s="7">
        <v>135</v>
      </c>
      <c r="E20" s="7"/>
      <c r="F20" s="5"/>
      <c r="G20" s="5">
        <f t="shared" si="0"/>
        <v>0</v>
      </c>
      <c r="H20" s="5">
        <f t="shared" si="1"/>
        <v>0</v>
      </c>
    </row>
    <row r="21" spans="1:8" x14ac:dyDescent="0.25">
      <c r="A21" s="12" t="s">
        <v>292</v>
      </c>
      <c r="B21" s="7" t="s">
        <v>20</v>
      </c>
      <c r="C21" s="7">
        <v>215</v>
      </c>
      <c r="D21" s="7">
        <v>135</v>
      </c>
      <c r="E21" s="7"/>
      <c r="F21" s="5"/>
      <c r="G21" s="5">
        <f t="shared" si="0"/>
        <v>0</v>
      </c>
      <c r="H21" s="5">
        <f t="shared" si="1"/>
        <v>0</v>
      </c>
    </row>
    <row r="22" spans="1:8" x14ac:dyDescent="0.25">
      <c r="A22" s="12" t="s">
        <v>125</v>
      </c>
      <c r="B22" s="7" t="s">
        <v>20</v>
      </c>
      <c r="C22" s="7">
        <v>215</v>
      </c>
      <c r="D22" s="7">
        <v>135</v>
      </c>
      <c r="E22" s="7"/>
      <c r="F22" s="5"/>
      <c r="G22" s="5">
        <f t="shared" si="0"/>
        <v>0</v>
      </c>
      <c r="H22" s="5">
        <f t="shared" si="1"/>
        <v>0</v>
      </c>
    </row>
    <row r="23" spans="1:8" x14ac:dyDescent="0.25">
      <c r="A23" s="12" t="s">
        <v>77</v>
      </c>
      <c r="B23" s="7" t="s">
        <v>20</v>
      </c>
      <c r="C23" s="7">
        <v>215</v>
      </c>
      <c r="D23" s="7">
        <v>135</v>
      </c>
      <c r="E23" s="7"/>
      <c r="F23" s="5"/>
      <c r="G23" s="5">
        <f t="shared" si="0"/>
        <v>0</v>
      </c>
      <c r="H23" s="5">
        <f t="shared" si="1"/>
        <v>0</v>
      </c>
    </row>
    <row r="24" spans="1:8" x14ac:dyDescent="0.25">
      <c r="A24" s="12" t="s">
        <v>79</v>
      </c>
      <c r="B24" s="7" t="s">
        <v>20</v>
      </c>
      <c r="C24" s="7">
        <v>215</v>
      </c>
      <c r="D24" s="7">
        <v>135</v>
      </c>
      <c r="E24" s="7"/>
      <c r="F24" s="5"/>
      <c r="G24" s="5">
        <f t="shared" si="0"/>
        <v>0</v>
      </c>
      <c r="H24" s="5">
        <f t="shared" si="1"/>
        <v>0</v>
      </c>
    </row>
    <row r="25" spans="1:8" x14ac:dyDescent="0.25">
      <c r="A25" s="12" t="s">
        <v>328</v>
      </c>
      <c r="B25" s="7" t="s">
        <v>20</v>
      </c>
      <c r="C25" s="7">
        <v>215</v>
      </c>
      <c r="D25" s="7">
        <v>135</v>
      </c>
      <c r="E25" s="7"/>
      <c r="F25" s="5"/>
      <c r="G25" s="5">
        <f t="shared" si="0"/>
        <v>0</v>
      </c>
      <c r="H25" s="5">
        <f t="shared" si="1"/>
        <v>0</v>
      </c>
    </row>
    <row r="26" spans="1:8" x14ac:dyDescent="0.25">
      <c r="A26" s="12" t="s">
        <v>293</v>
      </c>
      <c r="B26" s="7" t="s">
        <v>20</v>
      </c>
      <c r="C26" s="7">
        <v>215</v>
      </c>
      <c r="D26" s="7">
        <v>135</v>
      </c>
      <c r="E26" s="7"/>
      <c r="F26" s="5"/>
      <c r="G26" s="5">
        <f t="shared" si="0"/>
        <v>0</v>
      </c>
      <c r="H26" s="5">
        <f t="shared" si="1"/>
        <v>0</v>
      </c>
    </row>
    <row r="27" spans="1:8" x14ac:dyDescent="0.25">
      <c r="A27" s="12" t="s">
        <v>28</v>
      </c>
      <c r="B27" s="7" t="s">
        <v>20</v>
      </c>
      <c r="C27" s="7">
        <v>215</v>
      </c>
      <c r="D27" s="7">
        <v>135</v>
      </c>
      <c r="E27" s="7"/>
      <c r="F27" s="5"/>
      <c r="G27" s="5">
        <f t="shared" si="0"/>
        <v>0</v>
      </c>
      <c r="H27" s="5">
        <f t="shared" si="1"/>
        <v>0</v>
      </c>
    </row>
    <row r="28" spans="1:8" x14ac:dyDescent="0.25">
      <c r="A28" s="58" t="s">
        <v>294</v>
      </c>
      <c r="B28" s="7" t="s">
        <v>20</v>
      </c>
      <c r="C28" s="7">
        <v>215</v>
      </c>
      <c r="D28" s="7">
        <v>135</v>
      </c>
      <c r="E28" s="7"/>
      <c r="F28" s="5"/>
      <c r="G28" s="5">
        <f t="shared" si="0"/>
        <v>0</v>
      </c>
      <c r="H28" s="5">
        <f t="shared" si="1"/>
        <v>0</v>
      </c>
    </row>
    <row r="29" spans="1:8" x14ac:dyDescent="0.25">
      <c r="A29" s="12" t="s">
        <v>295</v>
      </c>
      <c r="B29" s="7" t="s">
        <v>20</v>
      </c>
      <c r="C29" s="7">
        <v>215</v>
      </c>
      <c r="D29" s="7">
        <v>135</v>
      </c>
      <c r="E29" s="7"/>
      <c r="F29" s="5"/>
      <c r="G29" s="5">
        <f t="shared" si="0"/>
        <v>0</v>
      </c>
      <c r="H29" s="5">
        <f t="shared" si="1"/>
        <v>0</v>
      </c>
    </row>
    <row r="30" spans="1:8" x14ac:dyDescent="0.25">
      <c r="A30" s="58" t="s">
        <v>296</v>
      </c>
      <c r="B30" s="7" t="s">
        <v>20</v>
      </c>
      <c r="C30" s="7">
        <v>215</v>
      </c>
      <c r="D30" s="7">
        <v>135</v>
      </c>
      <c r="E30" s="7"/>
      <c r="F30" s="5"/>
      <c r="G30" s="5">
        <f t="shared" si="0"/>
        <v>0</v>
      </c>
      <c r="H30" s="5">
        <f t="shared" si="1"/>
        <v>0</v>
      </c>
    </row>
    <row r="31" spans="1:8" x14ac:dyDescent="0.25">
      <c r="A31" s="12" t="s">
        <v>297</v>
      </c>
      <c r="B31" s="7" t="s">
        <v>20</v>
      </c>
      <c r="C31" s="7">
        <v>215</v>
      </c>
      <c r="D31" s="7">
        <v>135</v>
      </c>
      <c r="E31" s="7"/>
      <c r="F31" s="5"/>
      <c r="G31" s="5">
        <f t="shared" si="0"/>
        <v>0</v>
      </c>
      <c r="H31" s="5">
        <f t="shared" si="1"/>
        <v>0</v>
      </c>
    </row>
    <row r="32" spans="1:8" x14ac:dyDescent="0.25">
      <c r="A32" s="12" t="s">
        <v>267</v>
      </c>
      <c r="B32" s="7" t="s">
        <v>20</v>
      </c>
      <c r="C32" s="7">
        <v>215</v>
      </c>
      <c r="D32" s="7">
        <v>135</v>
      </c>
      <c r="E32" s="7"/>
      <c r="F32" s="5"/>
      <c r="G32" s="5">
        <f t="shared" si="0"/>
        <v>0</v>
      </c>
      <c r="H32" s="5">
        <f t="shared" si="1"/>
        <v>0</v>
      </c>
    </row>
    <row r="33" spans="1:8" x14ac:dyDescent="0.25">
      <c r="A33" s="12" t="s">
        <v>272</v>
      </c>
      <c r="B33" s="7" t="s">
        <v>20</v>
      </c>
      <c r="C33" s="7">
        <v>215</v>
      </c>
      <c r="D33" s="7">
        <v>135</v>
      </c>
      <c r="E33" s="7"/>
      <c r="F33" s="5"/>
      <c r="G33" s="5">
        <f t="shared" si="0"/>
        <v>0</v>
      </c>
      <c r="H33" s="5">
        <f t="shared" si="1"/>
        <v>0</v>
      </c>
    </row>
    <row r="34" spans="1:8" x14ac:dyDescent="0.25">
      <c r="A34" s="12" t="s">
        <v>298</v>
      </c>
      <c r="B34" s="7" t="s">
        <v>20</v>
      </c>
      <c r="C34" s="7">
        <v>215</v>
      </c>
      <c r="D34" s="7">
        <v>135</v>
      </c>
      <c r="E34" s="7"/>
      <c r="F34" s="5"/>
      <c r="G34" s="5">
        <f t="shared" si="0"/>
        <v>0</v>
      </c>
      <c r="H34" s="5">
        <f t="shared" si="1"/>
        <v>0</v>
      </c>
    </row>
    <row r="35" spans="1:8" x14ac:dyDescent="0.25">
      <c r="A35" s="12" t="s">
        <v>299</v>
      </c>
      <c r="B35" s="7" t="s">
        <v>20</v>
      </c>
      <c r="C35" s="7">
        <v>215</v>
      </c>
      <c r="D35" s="7">
        <v>135</v>
      </c>
      <c r="E35" s="7"/>
      <c r="F35" s="5"/>
      <c r="G35" s="5">
        <f t="shared" si="0"/>
        <v>0</v>
      </c>
      <c r="H35" s="5">
        <f t="shared" si="1"/>
        <v>0</v>
      </c>
    </row>
    <row r="36" spans="1:8" x14ac:dyDescent="0.25">
      <c r="A36" s="12" t="s">
        <v>68</v>
      </c>
      <c r="B36" s="7" t="s">
        <v>20</v>
      </c>
      <c r="C36" s="7">
        <v>215</v>
      </c>
      <c r="D36" s="7">
        <v>135</v>
      </c>
      <c r="E36" s="7"/>
      <c r="F36" s="5"/>
      <c r="G36" s="5">
        <f t="shared" si="0"/>
        <v>0</v>
      </c>
      <c r="H36" s="5">
        <f t="shared" si="1"/>
        <v>0</v>
      </c>
    </row>
    <row r="37" spans="1:8" x14ac:dyDescent="0.25">
      <c r="A37" s="59" t="s">
        <v>18</v>
      </c>
      <c r="B37" s="7" t="s">
        <v>20</v>
      </c>
      <c r="C37" s="7">
        <v>215</v>
      </c>
      <c r="D37" s="7">
        <v>135</v>
      </c>
      <c r="E37" s="7"/>
      <c r="F37" s="5"/>
      <c r="G37" s="5">
        <f t="shared" si="0"/>
        <v>0</v>
      </c>
      <c r="H37" s="5">
        <f t="shared" si="1"/>
        <v>0</v>
      </c>
    </row>
    <row r="38" spans="1:8" x14ac:dyDescent="0.25">
      <c r="A38" s="12" t="s">
        <v>110</v>
      </c>
      <c r="B38" s="7" t="s">
        <v>20</v>
      </c>
      <c r="C38" s="7">
        <v>215</v>
      </c>
      <c r="D38" s="7">
        <v>135</v>
      </c>
      <c r="E38" s="7"/>
      <c r="F38" s="5"/>
      <c r="G38" s="5">
        <f t="shared" si="0"/>
        <v>0</v>
      </c>
      <c r="H38" s="5">
        <f t="shared" si="1"/>
        <v>0</v>
      </c>
    </row>
    <row r="39" spans="1:8" x14ac:dyDescent="0.25">
      <c r="A39" s="12" t="s">
        <v>300</v>
      </c>
      <c r="B39" s="7" t="s">
        <v>20</v>
      </c>
      <c r="C39" s="7">
        <v>215</v>
      </c>
      <c r="D39" s="7">
        <v>135</v>
      </c>
      <c r="E39" s="7"/>
      <c r="F39" s="5"/>
      <c r="G39" s="5">
        <f t="shared" si="0"/>
        <v>0</v>
      </c>
      <c r="H39" s="5">
        <f t="shared" si="1"/>
        <v>0</v>
      </c>
    </row>
    <row r="40" spans="1:8" x14ac:dyDescent="0.25">
      <c r="A40" s="12" t="s">
        <v>301</v>
      </c>
      <c r="B40" s="7" t="s">
        <v>20</v>
      </c>
      <c r="C40" s="7">
        <v>215</v>
      </c>
      <c r="D40" s="7">
        <v>135</v>
      </c>
      <c r="E40" s="7"/>
      <c r="F40" s="5"/>
      <c r="G40" s="5">
        <f t="shared" si="0"/>
        <v>0</v>
      </c>
      <c r="H40" s="5">
        <f t="shared" si="1"/>
        <v>0</v>
      </c>
    </row>
    <row r="41" spans="1:8" x14ac:dyDescent="0.25">
      <c r="A41" s="12" t="s">
        <v>302</v>
      </c>
      <c r="B41" s="7" t="s">
        <v>20</v>
      </c>
      <c r="C41" s="7">
        <v>215</v>
      </c>
      <c r="D41" s="7">
        <v>135</v>
      </c>
      <c r="E41" s="7"/>
      <c r="F41" s="5"/>
      <c r="G41" s="5">
        <f t="shared" si="0"/>
        <v>0</v>
      </c>
      <c r="H41" s="5">
        <f t="shared" si="1"/>
        <v>0</v>
      </c>
    </row>
    <row r="42" spans="1:8" x14ac:dyDescent="0.25">
      <c r="A42" s="12" t="s">
        <v>303</v>
      </c>
      <c r="B42" s="7" t="s">
        <v>20</v>
      </c>
      <c r="C42" s="7">
        <v>215</v>
      </c>
      <c r="D42" s="7">
        <v>135</v>
      </c>
      <c r="E42" s="7"/>
      <c r="F42" s="5"/>
      <c r="G42" s="5">
        <f t="shared" si="0"/>
        <v>0</v>
      </c>
      <c r="H42" s="5">
        <f t="shared" si="1"/>
        <v>0</v>
      </c>
    </row>
    <row r="43" spans="1:8" x14ac:dyDescent="0.25">
      <c r="A43" s="12" t="s">
        <v>80</v>
      </c>
      <c r="B43" s="7" t="s">
        <v>20</v>
      </c>
      <c r="C43" s="7">
        <v>215</v>
      </c>
      <c r="D43" s="7">
        <v>135</v>
      </c>
      <c r="E43" s="7"/>
      <c r="F43" s="5"/>
      <c r="G43" s="5">
        <f t="shared" si="0"/>
        <v>0</v>
      </c>
      <c r="H43" s="5">
        <f t="shared" si="1"/>
        <v>0</v>
      </c>
    </row>
    <row r="44" spans="1:8" x14ac:dyDescent="0.25">
      <c r="A44" s="12" t="s">
        <v>304</v>
      </c>
      <c r="B44" s="7" t="s">
        <v>20</v>
      </c>
      <c r="C44" s="7">
        <v>215</v>
      </c>
      <c r="D44" s="7">
        <v>135</v>
      </c>
      <c r="E44" s="7"/>
      <c r="F44" s="5"/>
      <c r="G44" s="5">
        <f t="shared" si="0"/>
        <v>0</v>
      </c>
      <c r="H44" s="5">
        <f t="shared" si="1"/>
        <v>0</v>
      </c>
    </row>
    <row r="45" spans="1:8" x14ac:dyDescent="0.25">
      <c r="A45" s="12" t="s">
        <v>305</v>
      </c>
      <c r="B45" s="7" t="s">
        <v>20</v>
      </c>
      <c r="C45" s="7">
        <v>215</v>
      </c>
      <c r="D45" s="7">
        <v>135</v>
      </c>
      <c r="E45" s="7"/>
      <c r="F45" s="5"/>
      <c r="G45" s="5">
        <f t="shared" si="0"/>
        <v>0</v>
      </c>
      <c r="H45" s="5">
        <f t="shared" si="1"/>
        <v>0</v>
      </c>
    </row>
    <row r="46" spans="1:8" x14ac:dyDescent="0.25">
      <c r="A46" s="12" t="s">
        <v>306</v>
      </c>
      <c r="B46" s="7" t="s">
        <v>20</v>
      </c>
      <c r="C46" s="7">
        <v>215</v>
      </c>
      <c r="D46" s="7">
        <v>135</v>
      </c>
      <c r="E46" s="7"/>
      <c r="F46" s="5"/>
      <c r="G46" s="5">
        <f t="shared" si="0"/>
        <v>0</v>
      </c>
      <c r="H46" s="5">
        <f t="shared" si="1"/>
        <v>0</v>
      </c>
    </row>
    <row r="47" spans="1:8" x14ac:dyDescent="0.25">
      <c r="A47" s="12" t="s">
        <v>307</v>
      </c>
      <c r="B47" s="7" t="s">
        <v>20</v>
      </c>
      <c r="C47" s="7">
        <v>215</v>
      </c>
      <c r="D47" s="7">
        <v>135</v>
      </c>
      <c r="E47" s="7"/>
      <c r="F47" s="5"/>
      <c r="G47" s="5">
        <f t="shared" si="0"/>
        <v>0</v>
      </c>
      <c r="H47" s="5">
        <f t="shared" si="1"/>
        <v>0</v>
      </c>
    </row>
    <row r="48" spans="1:8" x14ac:dyDescent="0.25">
      <c r="A48" s="12" t="s">
        <v>308</v>
      </c>
      <c r="B48" s="7" t="s">
        <v>20</v>
      </c>
      <c r="C48" s="7">
        <v>215</v>
      </c>
      <c r="D48" s="7">
        <v>135</v>
      </c>
      <c r="E48" s="7"/>
      <c r="F48" s="5"/>
      <c r="G48" s="5">
        <f t="shared" si="0"/>
        <v>0</v>
      </c>
      <c r="H48" s="5">
        <f t="shared" si="1"/>
        <v>0</v>
      </c>
    </row>
    <row r="49" spans="1:8" x14ac:dyDescent="0.25">
      <c r="A49" s="12" t="s">
        <v>309</v>
      </c>
      <c r="B49" s="7" t="s">
        <v>20</v>
      </c>
      <c r="C49" s="7">
        <v>215</v>
      </c>
      <c r="D49" s="7">
        <v>135</v>
      </c>
      <c r="E49" s="7"/>
      <c r="F49" s="5"/>
      <c r="G49" s="5">
        <f t="shared" si="0"/>
        <v>0</v>
      </c>
      <c r="H49" s="5">
        <f t="shared" si="1"/>
        <v>0</v>
      </c>
    </row>
    <row r="50" spans="1:8" x14ac:dyDescent="0.25">
      <c r="A50" s="12" t="s">
        <v>310</v>
      </c>
      <c r="B50" s="7" t="s">
        <v>20</v>
      </c>
      <c r="C50" s="7">
        <v>215</v>
      </c>
      <c r="D50" s="7">
        <v>135</v>
      </c>
      <c r="E50" s="7"/>
      <c r="F50" s="5"/>
      <c r="G50" s="5">
        <f t="shared" si="0"/>
        <v>0</v>
      </c>
      <c r="H50" s="5">
        <f t="shared" si="1"/>
        <v>0</v>
      </c>
    </row>
    <row r="51" spans="1:8" x14ac:dyDescent="0.25">
      <c r="A51" s="12" t="s">
        <v>311</v>
      </c>
      <c r="B51" s="7" t="s">
        <v>20</v>
      </c>
      <c r="C51" s="7">
        <v>215</v>
      </c>
      <c r="D51" s="7">
        <v>135</v>
      </c>
      <c r="E51" s="7"/>
      <c r="F51" s="5"/>
      <c r="G51" s="5">
        <f t="shared" si="0"/>
        <v>0</v>
      </c>
      <c r="H51" s="5">
        <f t="shared" si="1"/>
        <v>0</v>
      </c>
    </row>
    <row r="52" spans="1:8" x14ac:dyDescent="0.25">
      <c r="A52" s="12" t="s">
        <v>312</v>
      </c>
      <c r="B52" s="7" t="s">
        <v>20</v>
      </c>
      <c r="C52" s="7">
        <v>215</v>
      </c>
      <c r="D52" s="7">
        <v>135</v>
      </c>
      <c r="E52" s="7"/>
      <c r="F52" s="5"/>
      <c r="G52" s="5">
        <f t="shared" si="0"/>
        <v>0</v>
      </c>
      <c r="H52" s="5">
        <f t="shared" si="1"/>
        <v>0</v>
      </c>
    </row>
    <row r="53" spans="1:8" x14ac:dyDescent="0.25">
      <c r="A53" s="12" t="s">
        <v>313</v>
      </c>
      <c r="B53" s="7" t="s">
        <v>20</v>
      </c>
      <c r="C53" s="7">
        <v>215</v>
      </c>
      <c r="D53" s="7">
        <v>135</v>
      </c>
      <c r="E53" s="7"/>
      <c r="F53" s="5"/>
      <c r="G53" s="5">
        <f t="shared" si="0"/>
        <v>0</v>
      </c>
      <c r="H53" s="5">
        <f t="shared" si="1"/>
        <v>0</v>
      </c>
    </row>
    <row r="54" spans="1:8" x14ac:dyDescent="0.25">
      <c r="A54" s="12" t="s">
        <v>314</v>
      </c>
      <c r="B54" s="7" t="s">
        <v>20</v>
      </c>
      <c r="C54" s="7">
        <v>215</v>
      </c>
      <c r="D54" s="7">
        <v>135</v>
      </c>
      <c r="E54" s="7"/>
      <c r="F54" s="5"/>
      <c r="G54" s="5">
        <f t="shared" si="0"/>
        <v>0</v>
      </c>
      <c r="H54" s="5">
        <f t="shared" si="1"/>
        <v>0</v>
      </c>
    </row>
    <row r="55" spans="1:8" x14ac:dyDescent="0.25">
      <c r="A55" s="12" t="s">
        <v>315</v>
      </c>
      <c r="B55" s="7" t="s">
        <v>20</v>
      </c>
      <c r="C55" s="7">
        <v>215</v>
      </c>
      <c r="D55" s="7">
        <v>135</v>
      </c>
      <c r="E55" s="7"/>
      <c r="F55" s="5"/>
      <c r="G55" s="5">
        <f t="shared" si="0"/>
        <v>0</v>
      </c>
      <c r="H55" s="5">
        <f t="shared" si="1"/>
        <v>0</v>
      </c>
    </row>
    <row r="56" spans="1:8" x14ac:dyDescent="0.25">
      <c r="A56" s="12" t="s">
        <v>316</v>
      </c>
      <c r="B56" s="7" t="s">
        <v>20</v>
      </c>
      <c r="C56" s="7">
        <v>215</v>
      </c>
      <c r="D56" s="7">
        <v>135</v>
      </c>
      <c r="E56" s="7"/>
      <c r="F56" s="5"/>
      <c r="G56" s="5">
        <f t="shared" si="0"/>
        <v>0</v>
      </c>
      <c r="H56" s="5">
        <f t="shared" si="1"/>
        <v>0</v>
      </c>
    </row>
    <row r="57" spans="1:8" x14ac:dyDescent="0.25">
      <c r="A57" s="12" t="s">
        <v>317</v>
      </c>
      <c r="B57" s="7" t="s">
        <v>20</v>
      </c>
      <c r="C57" s="7">
        <v>215</v>
      </c>
      <c r="D57" s="7">
        <v>135</v>
      </c>
      <c r="E57" s="7"/>
      <c r="F57" s="5"/>
      <c r="G57" s="5">
        <f t="shared" si="0"/>
        <v>0</v>
      </c>
      <c r="H57" s="5">
        <f t="shared" si="1"/>
        <v>0</v>
      </c>
    </row>
    <row r="58" spans="1:8" x14ac:dyDescent="0.25">
      <c r="A58" s="12" t="s">
        <v>318</v>
      </c>
      <c r="B58" s="7" t="s">
        <v>20</v>
      </c>
      <c r="C58" s="7">
        <v>215</v>
      </c>
      <c r="D58" s="7">
        <v>135</v>
      </c>
      <c r="E58" s="7"/>
      <c r="F58" s="5"/>
      <c r="G58" s="5">
        <f t="shared" si="0"/>
        <v>0</v>
      </c>
      <c r="H58" s="5">
        <f t="shared" si="1"/>
        <v>0</v>
      </c>
    </row>
    <row r="59" spans="1:8" x14ac:dyDescent="0.25">
      <c r="A59" s="12" t="s">
        <v>319</v>
      </c>
      <c r="B59" s="7" t="s">
        <v>20</v>
      </c>
      <c r="C59" s="7">
        <v>215</v>
      </c>
      <c r="D59" s="7">
        <v>135</v>
      </c>
      <c r="E59" s="7"/>
      <c r="F59" s="5"/>
      <c r="G59" s="5">
        <f t="shared" si="0"/>
        <v>0</v>
      </c>
      <c r="H59" s="5">
        <f t="shared" si="1"/>
        <v>0</v>
      </c>
    </row>
    <row r="60" spans="1:8" ht="16.5" customHeight="1" x14ac:dyDescent="0.25">
      <c r="A60" s="12" t="s">
        <v>320</v>
      </c>
      <c r="B60" s="7" t="s">
        <v>20</v>
      </c>
      <c r="C60" s="7">
        <v>215</v>
      </c>
      <c r="D60" s="7">
        <v>135</v>
      </c>
      <c r="E60" s="7"/>
      <c r="F60" s="5"/>
      <c r="G60" s="5">
        <f t="shared" si="0"/>
        <v>0</v>
      </c>
      <c r="H60" s="5">
        <f t="shared" si="1"/>
        <v>0</v>
      </c>
    </row>
    <row r="61" spans="1:8" ht="16.5" customHeight="1" x14ac:dyDescent="0.25">
      <c r="A61" s="12" t="s">
        <v>108</v>
      </c>
      <c r="B61" s="7" t="s">
        <v>20</v>
      </c>
      <c r="C61" s="7">
        <v>215</v>
      </c>
      <c r="D61" s="7">
        <v>135</v>
      </c>
      <c r="E61" s="7"/>
      <c r="F61" s="5"/>
      <c r="G61" s="5">
        <f t="shared" ref="G61:G64" si="2">E61*C61</f>
        <v>0</v>
      </c>
      <c r="H61" s="5">
        <f t="shared" ref="H61:H64" si="3">D61*F61</f>
        <v>0</v>
      </c>
    </row>
    <row r="62" spans="1:8" ht="16.5" customHeight="1" x14ac:dyDescent="0.25">
      <c r="A62" s="12" t="s">
        <v>329</v>
      </c>
      <c r="B62" s="7" t="s">
        <v>20</v>
      </c>
      <c r="C62" s="7">
        <v>215</v>
      </c>
      <c r="D62" s="7">
        <v>135</v>
      </c>
      <c r="E62" s="7"/>
      <c r="F62" s="5"/>
      <c r="G62" s="5">
        <f t="shared" si="2"/>
        <v>0</v>
      </c>
      <c r="H62" s="5">
        <f t="shared" si="3"/>
        <v>0</v>
      </c>
    </row>
    <row r="63" spans="1:8" x14ac:dyDescent="0.25">
      <c r="A63" s="12" t="s">
        <v>321</v>
      </c>
      <c r="B63" s="7" t="s">
        <v>20</v>
      </c>
      <c r="C63" s="7">
        <v>215</v>
      </c>
      <c r="D63" s="7">
        <v>135</v>
      </c>
      <c r="E63" s="7"/>
      <c r="F63" s="5"/>
      <c r="G63" s="5">
        <f t="shared" si="2"/>
        <v>0</v>
      </c>
      <c r="H63" s="5">
        <f t="shared" si="3"/>
        <v>0</v>
      </c>
    </row>
    <row r="64" spans="1:8" x14ac:dyDescent="0.25">
      <c r="A64" s="12" t="s">
        <v>114</v>
      </c>
      <c r="B64" s="7" t="s">
        <v>20</v>
      </c>
      <c r="C64" s="7">
        <v>215</v>
      </c>
      <c r="D64" s="7">
        <v>135</v>
      </c>
      <c r="E64" s="7"/>
      <c r="F64" s="5"/>
      <c r="G64" s="5">
        <f t="shared" si="2"/>
        <v>0</v>
      </c>
      <c r="H64" s="5">
        <f t="shared" si="3"/>
        <v>0</v>
      </c>
    </row>
    <row r="65" spans="1:8" x14ac:dyDescent="0.25">
      <c r="A65" s="12" t="s">
        <v>82</v>
      </c>
      <c r="B65" s="7" t="s">
        <v>20</v>
      </c>
      <c r="C65" s="7">
        <v>215</v>
      </c>
      <c r="D65" s="7">
        <v>135</v>
      </c>
      <c r="E65" s="7"/>
      <c r="F65" s="5"/>
      <c r="G65" s="5">
        <f t="shared" si="0"/>
        <v>0</v>
      </c>
      <c r="H65" s="5">
        <f t="shared" si="1"/>
        <v>0</v>
      </c>
    </row>
    <row r="66" spans="1:8" x14ac:dyDescent="0.25">
      <c r="A66" s="12" t="s">
        <v>83</v>
      </c>
      <c r="B66" s="7" t="s">
        <v>20</v>
      </c>
      <c r="C66" s="7">
        <v>215</v>
      </c>
      <c r="D66" s="7">
        <v>135</v>
      </c>
      <c r="E66" s="7"/>
      <c r="F66" s="5"/>
      <c r="G66" s="5">
        <f t="shared" si="0"/>
        <v>0</v>
      </c>
      <c r="H66" s="5">
        <f t="shared" si="1"/>
        <v>0</v>
      </c>
    </row>
    <row r="67" spans="1:8" x14ac:dyDescent="0.25">
      <c r="A67" s="61"/>
      <c r="B67" s="60"/>
      <c r="C67" s="60"/>
      <c r="D67" s="60"/>
      <c r="E67" s="60">
        <f>SUM(E13:E66)</f>
        <v>48</v>
      </c>
      <c r="F67" s="61">
        <f>SUM(F13:F66)</f>
        <v>100</v>
      </c>
      <c r="G67" s="61">
        <f t="shared" ref="G67:H67" si="4">SUM(G13:G66)</f>
        <v>10320</v>
      </c>
      <c r="H67" s="61">
        <f t="shared" si="4"/>
        <v>13500</v>
      </c>
    </row>
  </sheetData>
  <conditionalFormatting sqref="C3:D3">
    <cfRule type="containsText" dxfId="0" priority="1" operator="containsText" text="нет">
      <formula>NOT(ISERROR(SEARCH("нет",C3)))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3:D3">
      <formula1>"да,нет"</formula1>
    </dataValidation>
  </dataValidations>
  <hyperlinks>
    <hyperlink ref="B2" location="'Условия работы'!A1" display="&gt;&gt;&gt; Условия работы &lt;&lt;&lt;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СП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2026-02-09T06:46:29Z</dcterms:modified>
</cp:coreProperties>
</file>